
<file path=[Content_Types].xml><?xml version="1.0" encoding="utf-8"?>
<Types xmlns="http://schemas.openxmlformats.org/package/2006/content-types">
  <Override PartName="/xl/drawings/drawing2.xml" ContentType="application/vnd.openxmlformats-officedocument.drawing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3.xml" ContentType="application/vnd.openxmlformats-officedocument.drawingml.chart+xml"/>
  <Override PartName="/xl/charts/chart3.xml" ContentType="application/vnd.openxmlformats-officedocument.drawingml.chart+xml"/>
  <Override PartName="/xl/charts/chart17.xml" ContentType="application/vnd.openxmlformats-officedocument.drawingml.chart+xml"/>
  <Override PartName="/xl/charts/chart19.xml" ContentType="application/vnd.openxmlformats-officedocument.drawingml.chart+xml"/>
  <Override PartName="/xl/charts/chart26.xml" ContentType="application/vnd.openxmlformats-officedocument.drawingml.chart+xml"/>
  <Override PartName="/xl/charts/chart1.xml" ContentType="application/vnd.openxmlformats-officedocument.drawingml.chart+xml"/>
  <Override PartName="/xl/charts/chart24.xml" ContentType="application/vnd.openxmlformats-officedocument.drawingml.chart+xml"/>
  <Override PartName="/xl/charts/chart15.xml" ContentType="application/vnd.openxmlformats-officedocument.drawingml.chart+xml"/>
  <Override PartName="/xl/charts/chart28.xml" ContentType="application/vnd.openxmlformats-officedocument.drawingml.chart+xml"/>
  <Override PartName="/xl/drawings/drawing6.xml" ContentType="application/vnd.openxmlformats-officedocument.drawing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charts/chart20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33.xml" ContentType="application/vnd.openxmlformats-officedocument.drawingml.chart+xml"/>
  <Override PartName="/xl/charts/chart35.xml" ContentType="application/vnd.openxmlformats-officedocument.drawingml.chart+xml"/>
  <Override PartName="/xl/charts/chart37.xml" ContentType="application/vnd.openxmlformats-officedocument.drawingml.chart+xml"/>
  <Override PartName="/xl/charts/chart39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xl/charts/chart4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6.xml" ContentType="application/vnd.openxmlformats-officedocument.drawingml.chart+xml"/>
  <Override PartName="/xl/charts/chart23.xml" ContentType="application/vnd.openxmlformats-officedocument.drawingml.chart+xml"/>
  <Override PartName="/xl/charts/chart18.xml" ContentType="application/vnd.openxmlformats-officedocument.drawingml.chart+xml"/>
  <Default Extension="xml" ContentType="application/xml"/>
  <Override PartName="/xl/charts/chart29.xml" ContentType="application/vnd.openxmlformats-officedocument.drawingml.chart+xml"/>
  <Override PartName="/xl/charts/chart27.xml" ContentType="application/vnd.openxmlformats-officedocument.drawingml.chart+xml"/>
  <Override PartName="/xl/charts/chart12.xml" ContentType="application/vnd.openxmlformats-officedocument.drawingml.chart+xml"/>
  <Override PartName="/xl/charts/chart2.xml" ContentType="application/vnd.openxmlformats-officedocument.drawingml.chart+xml"/>
  <Override PartName="/xl/charts/chart25.xml" ContentType="application/vnd.openxmlformats-officedocument.drawingml.char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Default Extension="rels" ContentType="application/vnd.openxmlformats-package.relationships+xml"/>
  <Default Extension="jpeg" ContentType="image/jpeg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charts/chart7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0400" yWindow="-4780" windowWidth="24200" windowHeight="17020" tabRatio="500" activeTab="3"/>
  </bookViews>
  <sheets>
    <sheet name="EF1" sheetId="1" r:id="rId1"/>
    <sheet name="Prx6" sheetId="2" r:id="rId2"/>
    <sheet name="HIF" sheetId="3" r:id="rId3"/>
    <sheet name="IkB" sheetId="16" r:id="rId4"/>
    <sheet name="PE2" sheetId="15" r:id="rId5"/>
    <sheet name="IL17" sheetId="14" r:id="rId6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92" i="1"/>
  <c r="I91"/>
  <c r="I90"/>
  <c r="I89"/>
  <c r="I88"/>
  <c r="I87"/>
  <c r="I86"/>
  <c r="I85"/>
  <c r="I84"/>
  <c r="H83"/>
  <c r="H82"/>
  <c r="G82"/>
  <c r="E82"/>
  <c r="H81"/>
  <c r="G81"/>
  <c r="E81"/>
  <c r="H80"/>
  <c r="G80"/>
  <c r="E80"/>
  <c r="H79"/>
  <c r="G79"/>
  <c r="E79"/>
  <c r="H78"/>
  <c r="G78"/>
  <c r="E78"/>
  <c r="H77"/>
  <c r="G77"/>
  <c r="E77"/>
  <c r="H76"/>
  <c r="G76"/>
  <c r="E76"/>
  <c r="H75"/>
  <c r="H74"/>
  <c r="G74"/>
  <c r="E74"/>
  <c r="H73"/>
  <c r="G73"/>
  <c r="E73"/>
  <c r="H72"/>
  <c r="G72"/>
  <c r="E72"/>
  <c r="H71"/>
  <c r="G71"/>
  <c r="E71"/>
  <c r="H70"/>
  <c r="G70"/>
  <c r="E70"/>
  <c r="H69"/>
  <c r="G69"/>
  <c r="E69"/>
  <c r="H68"/>
  <c r="G68"/>
  <c r="E68"/>
  <c r="H67"/>
  <c r="H66"/>
  <c r="G66"/>
  <c r="E66"/>
  <c r="H65"/>
  <c r="G65"/>
  <c r="E65"/>
  <c r="H64"/>
  <c r="G64"/>
  <c r="E64"/>
  <c r="H63"/>
  <c r="G63"/>
  <c r="E63"/>
  <c r="H62"/>
  <c r="G62"/>
  <c r="E62"/>
  <c r="H61"/>
  <c r="G61"/>
  <c r="E61"/>
  <c r="H60"/>
  <c r="G60"/>
  <c r="E60"/>
  <c r="H59"/>
  <c r="G59"/>
  <c r="E59"/>
  <c r="H58"/>
  <c r="G58"/>
  <c r="E58"/>
  <c r="H57"/>
  <c r="G57"/>
  <c r="E57"/>
  <c r="H56"/>
  <c r="G56"/>
  <c r="E56"/>
  <c r="H55"/>
  <c r="G55"/>
  <c r="E55"/>
  <c r="H54"/>
  <c r="G54"/>
  <c r="E54"/>
  <c r="H53"/>
  <c r="G53"/>
  <c r="E53"/>
  <c r="H52"/>
  <c r="G52"/>
  <c r="F52"/>
  <c r="E52"/>
  <c r="H50"/>
  <c r="G50"/>
  <c r="E50"/>
  <c r="H49"/>
  <c r="G49"/>
  <c r="E49"/>
  <c r="H48"/>
  <c r="G48"/>
  <c r="E48"/>
  <c r="H47"/>
  <c r="G47"/>
  <c r="E47"/>
  <c r="H46"/>
  <c r="G46"/>
  <c r="E46"/>
  <c r="H45"/>
  <c r="G45"/>
  <c r="E45"/>
  <c r="H44"/>
  <c r="G44"/>
  <c r="E44"/>
  <c r="H43"/>
  <c r="G43"/>
  <c r="E43"/>
  <c r="H42"/>
  <c r="G42"/>
  <c r="E42"/>
  <c r="H41"/>
  <c r="G41"/>
  <c r="E41"/>
  <c r="H40"/>
  <c r="G40"/>
  <c r="E40"/>
  <c r="H39"/>
  <c r="G39"/>
  <c r="E39"/>
  <c r="H38"/>
  <c r="G38"/>
  <c r="E38"/>
  <c r="H37"/>
  <c r="G37"/>
  <c r="E37"/>
  <c r="H36"/>
  <c r="G36"/>
  <c r="E36"/>
  <c r="H35"/>
  <c r="G35"/>
  <c r="E35"/>
  <c r="H34"/>
  <c r="G34"/>
  <c r="E34"/>
  <c r="H33"/>
  <c r="G33"/>
  <c r="E33"/>
  <c r="H32"/>
  <c r="G32"/>
  <c r="E32"/>
  <c r="H31"/>
  <c r="G31"/>
  <c r="E31"/>
  <c r="H30"/>
  <c r="G30"/>
  <c r="E30"/>
  <c r="H29"/>
  <c r="G29"/>
  <c r="E29"/>
  <c r="H28"/>
  <c r="G28"/>
  <c r="E28"/>
  <c r="J27"/>
  <c r="H27"/>
  <c r="G27"/>
  <c r="E27"/>
  <c r="J26"/>
  <c r="H26"/>
  <c r="G26"/>
  <c r="E26"/>
  <c r="J25"/>
  <c r="H25"/>
  <c r="G25"/>
  <c r="E25"/>
  <c r="J24"/>
  <c r="H24"/>
  <c r="G24"/>
  <c r="E24"/>
  <c r="J23"/>
  <c r="H23"/>
  <c r="G23"/>
  <c r="E23"/>
  <c r="J22"/>
  <c r="H22"/>
  <c r="G22"/>
  <c r="E22"/>
  <c r="J21"/>
  <c r="H21"/>
  <c r="G21"/>
  <c r="E21"/>
  <c r="J20"/>
  <c r="H20"/>
  <c r="G20"/>
  <c r="E20"/>
  <c r="J19"/>
  <c r="H19"/>
  <c r="G19"/>
  <c r="F19"/>
  <c r="E19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4"/>
  <c r="G4"/>
  <c r="F4"/>
  <c r="E4"/>
  <c r="H3"/>
  <c r="G3"/>
  <c r="F3"/>
  <c r="E3"/>
  <c r="H2"/>
  <c r="G2"/>
  <c r="F2"/>
  <c r="E2"/>
  <c r="J106" i="3"/>
  <c r="J105"/>
  <c r="J104"/>
  <c r="J103"/>
  <c r="J102"/>
  <c r="J101"/>
  <c r="J100"/>
  <c r="J99"/>
  <c r="J97"/>
  <c r="H97"/>
  <c r="J96"/>
  <c r="H96"/>
  <c r="G96"/>
  <c r="E96"/>
  <c r="J95"/>
  <c r="H95"/>
  <c r="G95"/>
  <c r="E95"/>
  <c r="J94"/>
  <c r="H94"/>
  <c r="G94"/>
  <c r="E94"/>
  <c r="J93"/>
  <c r="H93"/>
  <c r="G93"/>
  <c r="E93"/>
  <c r="J92"/>
  <c r="H92"/>
  <c r="G92"/>
  <c r="E92"/>
  <c r="J91"/>
  <c r="H91"/>
  <c r="G91"/>
  <c r="E91"/>
  <c r="J90"/>
  <c r="H90"/>
  <c r="G90"/>
  <c r="E90"/>
  <c r="J89"/>
  <c r="H89"/>
  <c r="J88"/>
  <c r="H88"/>
  <c r="G88"/>
  <c r="E88"/>
  <c r="J87"/>
  <c r="H87"/>
  <c r="G87"/>
  <c r="E87"/>
  <c r="J86"/>
  <c r="H86"/>
  <c r="G86"/>
  <c r="E86"/>
  <c r="J85"/>
  <c r="H85"/>
  <c r="G85"/>
  <c r="E85"/>
  <c r="J84"/>
  <c r="H84"/>
  <c r="G84"/>
  <c r="E84"/>
  <c r="J83"/>
  <c r="H83"/>
  <c r="G83"/>
  <c r="E83"/>
  <c r="J82"/>
  <c r="H82"/>
  <c r="G82"/>
  <c r="E82"/>
  <c r="J81"/>
  <c r="H81"/>
  <c r="G81"/>
  <c r="E81"/>
  <c r="J80"/>
  <c r="H80"/>
  <c r="G80"/>
  <c r="E80"/>
  <c r="J79"/>
  <c r="H79"/>
  <c r="G79"/>
  <c r="E79"/>
  <c r="J78"/>
  <c r="H78"/>
  <c r="G78"/>
  <c r="E78"/>
  <c r="J77"/>
  <c r="H77"/>
  <c r="G77"/>
  <c r="E77"/>
  <c r="J76"/>
  <c r="H76"/>
  <c r="G76"/>
  <c r="E76"/>
  <c r="J75"/>
  <c r="H75"/>
  <c r="G75"/>
  <c r="E75"/>
  <c r="J74"/>
  <c r="H74"/>
  <c r="G74"/>
  <c r="E74"/>
  <c r="J73"/>
  <c r="H73"/>
  <c r="G73"/>
  <c r="E73"/>
  <c r="J72"/>
  <c r="H72"/>
  <c r="G72"/>
  <c r="E72"/>
  <c r="J71"/>
  <c r="H71"/>
  <c r="G71"/>
  <c r="E71"/>
  <c r="J70"/>
  <c r="H70"/>
  <c r="G70"/>
  <c r="E70"/>
  <c r="J69"/>
  <c r="H69"/>
  <c r="G69"/>
  <c r="E69"/>
  <c r="J68"/>
  <c r="H68"/>
  <c r="G68"/>
  <c r="E68"/>
  <c r="J67"/>
  <c r="H67"/>
  <c r="G67"/>
  <c r="E67"/>
  <c r="J66"/>
  <c r="H66"/>
  <c r="G66"/>
  <c r="F66"/>
  <c r="E66"/>
  <c r="J63"/>
  <c r="J62"/>
  <c r="J61"/>
  <c r="J60"/>
  <c r="J59"/>
  <c r="J58"/>
  <c r="J57"/>
  <c r="J56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5"/>
  <c r="H35"/>
  <c r="J34"/>
  <c r="H34"/>
  <c r="J33"/>
  <c r="H33"/>
  <c r="J32"/>
  <c r="H32"/>
  <c r="J30"/>
  <c r="H30"/>
  <c r="J29"/>
  <c r="H29"/>
  <c r="J28"/>
  <c r="H28"/>
  <c r="J27"/>
  <c r="H27"/>
  <c r="J26"/>
  <c r="H26"/>
  <c r="J25"/>
  <c r="H25"/>
  <c r="J24"/>
  <c r="H24"/>
  <c r="J23"/>
  <c r="H23"/>
  <c r="F23"/>
  <c r="K21"/>
  <c r="K20"/>
  <c r="K19"/>
  <c r="J17"/>
  <c r="H17"/>
  <c r="G17"/>
  <c r="F17"/>
  <c r="E17"/>
  <c r="J16"/>
  <c r="H16"/>
  <c r="G16"/>
  <c r="F16"/>
  <c r="E16"/>
  <c r="J15"/>
  <c r="H15"/>
  <c r="G15"/>
  <c r="F15"/>
  <c r="E15"/>
  <c r="J14"/>
  <c r="H14"/>
  <c r="G14"/>
  <c r="F14"/>
  <c r="E14"/>
  <c r="J13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G8"/>
  <c r="F8"/>
  <c r="E8"/>
  <c r="J7"/>
  <c r="H7"/>
  <c r="G7"/>
  <c r="F7"/>
  <c r="E7"/>
  <c r="J6"/>
  <c r="H6"/>
  <c r="G6"/>
  <c r="F6"/>
  <c r="E6"/>
  <c r="J5"/>
  <c r="H5"/>
  <c r="G5"/>
  <c r="F5"/>
  <c r="E5"/>
  <c r="J4"/>
  <c r="H4"/>
  <c r="G4"/>
  <c r="F4"/>
  <c r="E4"/>
  <c r="J3"/>
  <c r="H3"/>
  <c r="G3"/>
  <c r="F3"/>
  <c r="E3"/>
  <c r="J2"/>
  <c r="H2"/>
  <c r="G2"/>
  <c r="F2"/>
  <c r="E2"/>
  <c r="J119" i="16"/>
  <c r="J118"/>
  <c r="J123"/>
  <c r="J124"/>
  <c r="J125"/>
  <c r="J122"/>
  <c r="G123"/>
  <c r="G124"/>
  <c r="G125"/>
  <c r="G122"/>
  <c r="I125"/>
  <c r="I124"/>
  <c r="I123"/>
  <c r="J101"/>
  <c r="J102"/>
  <c r="J103"/>
  <c r="J104"/>
  <c r="J105"/>
  <c r="J106"/>
  <c r="J107"/>
  <c r="J108"/>
  <c r="J109"/>
  <c r="J110"/>
  <c r="J111"/>
  <c r="J112"/>
  <c r="J113"/>
  <c r="J114"/>
  <c r="J115"/>
  <c r="J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00"/>
  <c r="F100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J91"/>
  <c r="J90"/>
  <c r="J89"/>
  <c r="J88"/>
  <c r="J87"/>
  <c r="J86"/>
  <c r="J85"/>
  <c r="J84"/>
  <c r="J82"/>
  <c r="H82"/>
  <c r="G82"/>
  <c r="E82"/>
  <c r="J81"/>
  <c r="H81"/>
  <c r="G81"/>
  <c r="E81"/>
  <c r="J80"/>
  <c r="H80"/>
  <c r="G80"/>
  <c r="E80"/>
  <c r="J79"/>
  <c r="H79"/>
  <c r="G79"/>
  <c r="E79"/>
  <c r="J78"/>
  <c r="H78"/>
  <c r="G78"/>
  <c r="E78"/>
  <c r="J77"/>
  <c r="H77"/>
  <c r="G77"/>
  <c r="E77"/>
  <c r="J76"/>
  <c r="H76"/>
  <c r="G76"/>
  <c r="E76"/>
  <c r="J75"/>
  <c r="H75"/>
  <c r="G75"/>
  <c r="E75"/>
  <c r="J74"/>
  <c r="H74"/>
  <c r="G74"/>
  <c r="E74"/>
  <c r="J73"/>
  <c r="H73"/>
  <c r="G73"/>
  <c r="E73"/>
  <c r="J72"/>
  <c r="H72"/>
  <c r="G72"/>
  <c r="E72"/>
  <c r="J71"/>
  <c r="H71"/>
  <c r="G71"/>
  <c r="E71"/>
  <c r="J70"/>
  <c r="H70"/>
  <c r="G70"/>
  <c r="E70"/>
  <c r="J69"/>
  <c r="H69"/>
  <c r="G69"/>
  <c r="E69"/>
  <c r="J68"/>
  <c r="H68"/>
  <c r="G68"/>
  <c r="E68"/>
  <c r="J67"/>
  <c r="H67"/>
  <c r="G67"/>
  <c r="E67"/>
  <c r="J66"/>
  <c r="H66"/>
  <c r="G66"/>
  <c r="E66"/>
  <c r="J65"/>
  <c r="H65"/>
  <c r="G65"/>
  <c r="E65"/>
  <c r="J64"/>
  <c r="H64"/>
  <c r="G64"/>
  <c r="E64"/>
  <c r="J63"/>
  <c r="H63"/>
  <c r="G63"/>
  <c r="E63"/>
  <c r="J62"/>
  <c r="H62"/>
  <c r="G62"/>
  <c r="E62"/>
  <c r="J61"/>
  <c r="H61"/>
  <c r="G61"/>
  <c r="E61"/>
  <c r="J60"/>
  <c r="H60"/>
  <c r="G60"/>
  <c r="E60"/>
  <c r="J59"/>
  <c r="H59"/>
  <c r="G59"/>
  <c r="E59"/>
  <c r="J58"/>
  <c r="H58"/>
  <c r="G58"/>
  <c r="E58"/>
  <c r="J57"/>
  <c r="H57"/>
  <c r="G57"/>
  <c r="E57"/>
  <c r="J56"/>
  <c r="H56"/>
  <c r="G56"/>
  <c r="E56"/>
  <c r="J55"/>
  <c r="H55"/>
  <c r="G55"/>
  <c r="E55"/>
  <c r="J54"/>
  <c r="H54"/>
  <c r="G54"/>
  <c r="E54"/>
  <c r="J53"/>
  <c r="H53"/>
  <c r="G53"/>
  <c r="E53"/>
  <c r="J52"/>
  <c r="H52"/>
  <c r="G52"/>
  <c r="E52"/>
  <c r="J51"/>
  <c r="H51"/>
  <c r="G51"/>
  <c r="F51"/>
  <c r="E51"/>
  <c r="J42"/>
  <c r="J41"/>
  <c r="J40"/>
  <c r="J39"/>
  <c r="J38"/>
  <c r="J37"/>
  <c r="J36"/>
  <c r="J35"/>
  <c r="J33"/>
  <c r="H33"/>
  <c r="G33"/>
  <c r="E33"/>
  <c r="J32"/>
  <c r="H32"/>
  <c r="G32"/>
  <c r="E32"/>
  <c r="J31"/>
  <c r="H31"/>
  <c r="G31"/>
  <c r="E31"/>
  <c r="J30"/>
  <c r="H30"/>
  <c r="G30"/>
  <c r="E30"/>
  <c r="J29"/>
  <c r="H29"/>
  <c r="G29"/>
  <c r="E29"/>
  <c r="J28"/>
  <c r="H28"/>
  <c r="G28"/>
  <c r="E28"/>
  <c r="J27"/>
  <c r="H27"/>
  <c r="G27"/>
  <c r="E27"/>
  <c r="J26"/>
  <c r="H26"/>
  <c r="G26"/>
  <c r="E26"/>
  <c r="J25"/>
  <c r="H25"/>
  <c r="G25"/>
  <c r="E25"/>
  <c r="J24"/>
  <c r="H24"/>
  <c r="G24"/>
  <c r="E24"/>
  <c r="J23"/>
  <c r="H23"/>
  <c r="G23"/>
  <c r="E23"/>
  <c r="J22"/>
  <c r="H22"/>
  <c r="G22"/>
  <c r="E22"/>
  <c r="J21"/>
  <c r="H21"/>
  <c r="G21"/>
  <c r="E21"/>
  <c r="J20"/>
  <c r="H20"/>
  <c r="G20"/>
  <c r="E20"/>
  <c r="J19"/>
  <c r="H19"/>
  <c r="G19"/>
  <c r="E19"/>
  <c r="J18"/>
  <c r="H18"/>
  <c r="G18"/>
  <c r="E18"/>
  <c r="J17"/>
  <c r="H17"/>
  <c r="G17"/>
  <c r="E17"/>
  <c r="J16"/>
  <c r="H16"/>
  <c r="G16"/>
  <c r="E16"/>
  <c r="J15"/>
  <c r="H15"/>
  <c r="G15"/>
  <c r="E15"/>
  <c r="J14"/>
  <c r="H14"/>
  <c r="G14"/>
  <c r="E14"/>
  <c r="J13"/>
  <c r="H13"/>
  <c r="G13"/>
  <c r="E13"/>
  <c r="J12"/>
  <c r="H12"/>
  <c r="G12"/>
  <c r="E12"/>
  <c r="J11"/>
  <c r="H11"/>
  <c r="G11"/>
  <c r="E11"/>
  <c r="J10"/>
  <c r="H10"/>
  <c r="G10"/>
  <c r="E10"/>
  <c r="J9"/>
  <c r="H9"/>
  <c r="G9"/>
  <c r="E9"/>
  <c r="J8"/>
  <c r="H8"/>
  <c r="G8"/>
  <c r="E8"/>
  <c r="J7"/>
  <c r="H7"/>
  <c r="G7"/>
  <c r="E7"/>
  <c r="J6"/>
  <c r="H6"/>
  <c r="G6"/>
  <c r="E6"/>
  <c r="J5"/>
  <c r="H5"/>
  <c r="G5"/>
  <c r="E5"/>
  <c r="J4"/>
  <c r="H4"/>
  <c r="G4"/>
  <c r="E4"/>
  <c r="J3"/>
  <c r="H3"/>
  <c r="G3"/>
  <c r="E3"/>
  <c r="J2"/>
  <c r="H2"/>
  <c r="G2"/>
  <c r="F2"/>
  <c r="E2"/>
  <c r="J91" i="14"/>
  <c r="J90"/>
  <c r="J89"/>
  <c r="J88"/>
  <c r="J87"/>
  <c r="J86"/>
  <c r="J85"/>
  <c r="J84"/>
  <c r="J82"/>
  <c r="H82"/>
  <c r="G82"/>
  <c r="E82"/>
  <c r="J81"/>
  <c r="H81"/>
  <c r="G81"/>
  <c r="E81"/>
  <c r="J80"/>
  <c r="H80"/>
  <c r="G80"/>
  <c r="E80"/>
  <c r="J79"/>
  <c r="H79"/>
  <c r="G79"/>
  <c r="E79"/>
  <c r="J78"/>
  <c r="H78"/>
  <c r="G78"/>
  <c r="E78"/>
  <c r="J77"/>
  <c r="H77"/>
  <c r="G77"/>
  <c r="E77"/>
  <c r="J76"/>
  <c r="H76"/>
  <c r="G76"/>
  <c r="E76"/>
  <c r="J75"/>
  <c r="H75"/>
  <c r="G75"/>
  <c r="E75"/>
  <c r="J74"/>
  <c r="H74"/>
  <c r="G74"/>
  <c r="E74"/>
  <c r="J73"/>
  <c r="H73"/>
  <c r="G73"/>
  <c r="E73"/>
  <c r="J72"/>
  <c r="H72"/>
  <c r="G72"/>
  <c r="E72"/>
  <c r="J71"/>
  <c r="H71"/>
  <c r="G71"/>
  <c r="E71"/>
  <c r="J70"/>
  <c r="H70"/>
  <c r="G70"/>
  <c r="E70"/>
  <c r="J69"/>
  <c r="H69"/>
  <c r="G69"/>
  <c r="E69"/>
  <c r="J68"/>
  <c r="H68"/>
  <c r="G68"/>
  <c r="E68"/>
  <c r="J67"/>
  <c r="H67"/>
  <c r="G67"/>
  <c r="E67"/>
  <c r="J66"/>
  <c r="H66"/>
  <c r="G66"/>
  <c r="E66"/>
  <c r="J65"/>
  <c r="H65"/>
  <c r="G65"/>
  <c r="E65"/>
  <c r="J64"/>
  <c r="H64"/>
  <c r="G64"/>
  <c r="E64"/>
  <c r="J63"/>
  <c r="H63"/>
  <c r="G63"/>
  <c r="E63"/>
  <c r="J62"/>
  <c r="H62"/>
  <c r="G62"/>
  <c r="E62"/>
  <c r="J61"/>
  <c r="H61"/>
  <c r="G61"/>
  <c r="E61"/>
  <c r="J60"/>
  <c r="H60"/>
  <c r="G60"/>
  <c r="E60"/>
  <c r="J59"/>
  <c r="H59"/>
  <c r="G59"/>
  <c r="E59"/>
  <c r="J58"/>
  <c r="H58"/>
  <c r="G58"/>
  <c r="E58"/>
  <c r="J57"/>
  <c r="H57"/>
  <c r="G57"/>
  <c r="E57"/>
  <c r="J56"/>
  <c r="H56"/>
  <c r="G56"/>
  <c r="E56"/>
  <c r="J55"/>
  <c r="H55"/>
  <c r="G55"/>
  <c r="E55"/>
  <c r="J54"/>
  <c r="H54"/>
  <c r="G54"/>
  <c r="E54"/>
  <c r="J53"/>
  <c r="H53"/>
  <c r="G53"/>
  <c r="E53"/>
  <c r="J52"/>
  <c r="H52"/>
  <c r="G52"/>
  <c r="E52"/>
  <c r="J51"/>
  <c r="H51"/>
  <c r="G51"/>
  <c r="E51"/>
  <c r="J42"/>
  <c r="J41"/>
  <c r="J40"/>
  <c r="J39"/>
  <c r="J38"/>
  <c r="J37"/>
  <c r="J36"/>
  <c r="J35"/>
  <c r="J33"/>
  <c r="H33"/>
  <c r="G33"/>
  <c r="E33"/>
  <c r="J32"/>
  <c r="H32"/>
  <c r="G32"/>
  <c r="E32"/>
  <c r="J31"/>
  <c r="H31"/>
  <c r="G31"/>
  <c r="E31"/>
  <c r="J30"/>
  <c r="H30"/>
  <c r="G30"/>
  <c r="E30"/>
  <c r="J29"/>
  <c r="H29"/>
  <c r="G29"/>
  <c r="E29"/>
  <c r="J28"/>
  <c r="H28"/>
  <c r="G28"/>
  <c r="E28"/>
  <c r="J27"/>
  <c r="H27"/>
  <c r="G27"/>
  <c r="E27"/>
  <c r="J26"/>
  <c r="H26"/>
  <c r="G26"/>
  <c r="E26"/>
  <c r="J25"/>
  <c r="H25"/>
  <c r="G25"/>
  <c r="E25"/>
  <c r="J24"/>
  <c r="H24"/>
  <c r="G24"/>
  <c r="E24"/>
  <c r="J23"/>
  <c r="H23"/>
  <c r="G23"/>
  <c r="E23"/>
  <c r="J22"/>
  <c r="H22"/>
  <c r="G22"/>
  <c r="E22"/>
  <c r="J21"/>
  <c r="H21"/>
  <c r="G21"/>
  <c r="E21"/>
  <c r="J20"/>
  <c r="H20"/>
  <c r="G20"/>
  <c r="E20"/>
  <c r="J19"/>
  <c r="H19"/>
  <c r="G19"/>
  <c r="E19"/>
  <c r="J18"/>
  <c r="H18"/>
  <c r="G18"/>
  <c r="E18"/>
  <c r="J17"/>
  <c r="H17"/>
  <c r="G17"/>
  <c r="E17"/>
  <c r="J16"/>
  <c r="H16"/>
  <c r="G16"/>
  <c r="E16"/>
  <c r="J15"/>
  <c r="H15"/>
  <c r="G15"/>
  <c r="E15"/>
  <c r="J14"/>
  <c r="H14"/>
  <c r="G14"/>
  <c r="E14"/>
  <c r="J13"/>
  <c r="H13"/>
  <c r="G13"/>
  <c r="E13"/>
  <c r="J12"/>
  <c r="H12"/>
  <c r="G12"/>
  <c r="E12"/>
  <c r="J11"/>
  <c r="H11"/>
  <c r="G11"/>
  <c r="E11"/>
  <c r="J10"/>
  <c r="H10"/>
  <c r="G10"/>
  <c r="E10"/>
  <c r="J9"/>
  <c r="H9"/>
  <c r="G9"/>
  <c r="E9"/>
  <c r="J8"/>
  <c r="H8"/>
  <c r="G8"/>
  <c r="E8"/>
  <c r="J7"/>
  <c r="H7"/>
  <c r="G7"/>
  <c r="E7"/>
  <c r="J6"/>
  <c r="H6"/>
  <c r="G6"/>
  <c r="E6"/>
  <c r="J5"/>
  <c r="H5"/>
  <c r="G5"/>
  <c r="E5"/>
  <c r="J4"/>
  <c r="H4"/>
  <c r="G4"/>
  <c r="E4"/>
  <c r="J3"/>
  <c r="H3"/>
  <c r="G3"/>
  <c r="E3"/>
  <c r="J2"/>
  <c r="H2"/>
  <c r="G2"/>
  <c r="F2"/>
  <c r="E2"/>
  <c r="J91" i="15"/>
  <c r="J90"/>
  <c r="J89"/>
  <c r="J88"/>
  <c r="J87"/>
  <c r="J86"/>
  <c r="J85"/>
  <c r="J84"/>
  <c r="J82"/>
  <c r="H82"/>
  <c r="G82"/>
  <c r="E82"/>
  <c r="J81"/>
  <c r="H81"/>
  <c r="G81"/>
  <c r="E81"/>
  <c r="J80"/>
  <c r="H80"/>
  <c r="G80"/>
  <c r="E80"/>
  <c r="J79"/>
  <c r="H79"/>
  <c r="G79"/>
  <c r="E79"/>
  <c r="J78"/>
  <c r="H78"/>
  <c r="G78"/>
  <c r="E78"/>
  <c r="J77"/>
  <c r="H77"/>
  <c r="G77"/>
  <c r="E77"/>
  <c r="J76"/>
  <c r="H76"/>
  <c r="G76"/>
  <c r="E76"/>
  <c r="J75"/>
  <c r="H75"/>
  <c r="G75"/>
  <c r="E75"/>
  <c r="J74"/>
  <c r="H74"/>
  <c r="G74"/>
  <c r="E74"/>
  <c r="J73"/>
  <c r="H73"/>
  <c r="G73"/>
  <c r="E73"/>
  <c r="J72"/>
  <c r="H72"/>
  <c r="G72"/>
  <c r="E72"/>
  <c r="J71"/>
  <c r="H71"/>
  <c r="G71"/>
  <c r="E71"/>
  <c r="J70"/>
  <c r="H70"/>
  <c r="G70"/>
  <c r="E70"/>
  <c r="J69"/>
  <c r="H69"/>
  <c r="G69"/>
  <c r="E69"/>
  <c r="J68"/>
  <c r="H68"/>
  <c r="G68"/>
  <c r="E68"/>
  <c r="J67"/>
  <c r="H67"/>
  <c r="G67"/>
  <c r="E67"/>
  <c r="J66"/>
  <c r="H66"/>
  <c r="G66"/>
  <c r="E66"/>
  <c r="J65"/>
  <c r="H65"/>
  <c r="G65"/>
  <c r="E65"/>
  <c r="J64"/>
  <c r="H64"/>
  <c r="G64"/>
  <c r="E64"/>
  <c r="J63"/>
  <c r="H63"/>
  <c r="G63"/>
  <c r="E63"/>
  <c r="J62"/>
  <c r="H62"/>
  <c r="G62"/>
  <c r="E62"/>
  <c r="J61"/>
  <c r="H61"/>
  <c r="G61"/>
  <c r="E61"/>
  <c r="J60"/>
  <c r="H60"/>
  <c r="G60"/>
  <c r="E60"/>
  <c r="J59"/>
  <c r="H59"/>
  <c r="G59"/>
  <c r="E59"/>
  <c r="J58"/>
  <c r="H58"/>
  <c r="G58"/>
  <c r="E58"/>
  <c r="J57"/>
  <c r="H57"/>
  <c r="G57"/>
  <c r="E57"/>
  <c r="J56"/>
  <c r="H56"/>
  <c r="G56"/>
  <c r="E56"/>
  <c r="J55"/>
  <c r="H55"/>
  <c r="G55"/>
  <c r="E55"/>
  <c r="J54"/>
  <c r="H54"/>
  <c r="J53"/>
  <c r="H53"/>
  <c r="G53"/>
  <c r="E53"/>
  <c r="J52"/>
  <c r="H52"/>
  <c r="G52"/>
  <c r="E52"/>
  <c r="J51"/>
  <c r="H51"/>
  <c r="G51"/>
  <c r="F51"/>
  <c r="E51"/>
  <c r="J42"/>
  <c r="J41"/>
  <c r="J40"/>
  <c r="J39"/>
  <c r="J38"/>
  <c r="J37"/>
  <c r="J36"/>
  <c r="J35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8"/>
  <c r="H18"/>
  <c r="J17"/>
  <c r="H17"/>
  <c r="J16"/>
  <c r="H16"/>
  <c r="J15"/>
  <c r="H15"/>
  <c r="J14"/>
  <c r="H14"/>
  <c r="J12"/>
  <c r="H12"/>
  <c r="J11"/>
  <c r="H11"/>
  <c r="J10"/>
  <c r="H10"/>
  <c r="J9"/>
  <c r="H9"/>
  <c r="J8"/>
  <c r="H8"/>
  <c r="J7"/>
  <c r="H7"/>
  <c r="J6"/>
  <c r="H6"/>
  <c r="J5"/>
  <c r="H5"/>
  <c r="J4"/>
  <c r="H4"/>
  <c r="J3"/>
  <c r="H3"/>
  <c r="J2"/>
  <c r="H2"/>
  <c r="F2"/>
  <c r="J64" i="2"/>
  <c r="J63"/>
  <c r="J62"/>
  <c r="J61"/>
  <c r="J60"/>
  <c r="J59"/>
  <c r="J58"/>
  <c r="J57"/>
  <c r="J55"/>
  <c r="H55"/>
  <c r="G55"/>
  <c r="E55"/>
  <c r="J54"/>
  <c r="H54"/>
  <c r="G54"/>
  <c r="E54"/>
  <c r="J53"/>
  <c r="H53"/>
  <c r="G53"/>
  <c r="E53"/>
  <c r="J52"/>
  <c r="H52"/>
  <c r="G52"/>
  <c r="E52"/>
  <c r="J51"/>
  <c r="H51"/>
  <c r="G51"/>
  <c r="E51"/>
  <c r="J50"/>
  <c r="H50"/>
  <c r="G50"/>
  <c r="E50"/>
  <c r="J49"/>
  <c r="H49"/>
  <c r="G49"/>
  <c r="E49"/>
  <c r="J48"/>
  <c r="H48"/>
  <c r="G48"/>
  <c r="E48"/>
  <c r="J47"/>
  <c r="H47"/>
  <c r="G47"/>
  <c r="E47"/>
  <c r="J46"/>
  <c r="H46"/>
  <c r="G46"/>
  <c r="E46"/>
  <c r="J45"/>
  <c r="H45"/>
  <c r="G45"/>
  <c r="E45"/>
  <c r="J44"/>
  <c r="H44"/>
  <c r="G44"/>
  <c r="E44"/>
  <c r="J43"/>
  <c r="H43"/>
  <c r="G43"/>
  <c r="E43"/>
  <c r="J42"/>
  <c r="H42"/>
  <c r="G42"/>
  <c r="E42"/>
  <c r="J41"/>
  <c r="H41"/>
  <c r="G41"/>
  <c r="E41"/>
  <c r="J40"/>
  <c r="H40"/>
  <c r="G40"/>
  <c r="E40"/>
  <c r="J39"/>
  <c r="H39"/>
  <c r="G39"/>
  <c r="E39"/>
  <c r="J38"/>
  <c r="H38"/>
  <c r="G38"/>
  <c r="E38"/>
  <c r="J37"/>
  <c r="H37"/>
  <c r="G37"/>
  <c r="E37"/>
  <c r="J36"/>
  <c r="H36"/>
  <c r="G36"/>
  <c r="E36"/>
  <c r="J35"/>
  <c r="H35"/>
  <c r="G35"/>
  <c r="E35"/>
  <c r="J34"/>
  <c r="H34"/>
  <c r="G34"/>
  <c r="E34"/>
  <c r="J33"/>
  <c r="H33"/>
  <c r="G33"/>
  <c r="E33"/>
  <c r="J32"/>
  <c r="H32"/>
  <c r="G32"/>
  <c r="E32"/>
  <c r="J31"/>
  <c r="H31"/>
  <c r="G31"/>
  <c r="E31"/>
  <c r="J30"/>
  <c r="H30"/>
  <c r="G30"/>
  <c r="E30"/>
  <c r="J29"/>
  <c r="H29"/>
  <c r="G29"/>
  <c r="E29"/>
  <c r="J28"/>
  <c r="H28"/>
  <c r="G28"/>
  <c r="E28"/>
  <c r="J27"/>
  <c r="H27"/>
  <c r="G27"/>
  <c r="E27"/>
  <c r="J26"/>
  <c r="H26"/>
  <c r="G26"/>
  <c r="E26"/>
  <c r="J25"/>
  <c r="H25"/>
  <c r="G25"/>
  <c r="E25"/>
  <c r="J24"/>
  <c r="H24"/>
  <c r="G24"/>
  <c r="F24"/>
  <c r="E24"/>
  <c r="K21"/>
  <c r="K20"/>
  <c r="K19"/>
  <c r="J17"/>
  <c r="H17"/>
  <c r="G17"/>
  <c r="F17"/>
  <c r="E17"/>
  <c r="J16"/>
  <c r="H16"/>
  <c r="G16"/>
  <c r="F16"/>
  <c r="E16"/>
  <c r="J15"/>
  <c r="H15"/>
  <c r="G15"/>
  <c r="F15"/>
  <c r="E15"/>
  <c r="J14"/>
  <c r="H14"/>
  <c r="G14"/>
  <c r="F14"/>
  <c r="E14"/>
  <c r="J13"/>
  <c r="H13"/>
  <c r="G13"/>
  <c r="F13"/>
  <c r="E13"/>
  <c r="J12"/>
  <c r="H12"/>
  <c r="G12"/>
  <c r="F12"/>
  <c r="E12"/>
  <c r="J11"/>
  <c r="H11"/>
  <c r="G11"/>
  <c r="F11"/>
  <c r="E11"/>
  <c r="J10"/>
  <c r="H10"/>
  <c r="G10"/>
  <c r="F10"/>
  <c r="E10"/>
  <c r="J9"/>
  <c r="H9"/>
  <c r="G9"/>
  <c r="F9"/>
  <c r="E9"/>
  <c r="J8"/>
  <c r="H8"/>
  <c r="G8"/>
  <c r="F8"/>
  <c r="E8"/>
  <c r="J7"/>
  <c r="H7"/>
  <c r="G7"/>
  <c r="F7"/>
  <c r="E7"/>
  <c r="J6"/>
  <c r="H6"/>
  <c r="G6"/>
  <c r="F6"/>
  <c r="E6"/>
  <c r="J5"/>
  <c r="H5"/>
  <c r="G5"/>
  <c r="F5"/>
  <c r="E5"/>
  <c r="J4"/>
  <c r="H4"/>
  <c r="G4"/>
  <c r="F4"/>
  <c r="E4"/>
  <c r="J3"/>
  <c r="H3"/>
  <c r="G3"/>
  <c r="F3"/>
  <c r="E3"/>
  <c r="J2"/>
  <c r="H2"/>
  <c r="G2"/>
  <c r="F2"/>
  <c r="E2"/>
</calcChain>
</file>

<file path=xl/sharedStrings.xml><?xml version="1.0" encoding="utf-8"?>
<sst xmlns="http://schemas.openxmlformats.org/spreadsheetml/2006/main" count="2064" uniqueCount="117">
  <si>
    <t>expected</t>
    <phoneticPr fontId="1" type="noConversion"/>
  </si>
  <si>
    <t>MeanCO2</t>
    <phoneticPr fontId="1" type="noConversion"/>
  </si>
  <si>
    <t>MeanAir</t>
    <phoneticPr fontId="1" type="noConversion"/>
  </si>
  <si>
    <t>CO2-1</t>
  </si>
  <si>
    <t>CO2</t>
  </si>
  <si>
    <t>Control</t>
  </si>
  <si>
    <t>Juvenile</t>
  </si>
  <si>
    <t>CO2-2</t>
  </si>
  <si>
    <t>CO2-3</t>
  </si>
  <si>
    <t>CO2-4</t>
  </si>
  <si>
    <t>CO2-5</t>
  </si>
  <si>
    <t>CO2-6</t>
  </si>
  <si>
    <t>CO2-7</t>
  </si>
  <si>
    <t>CO2-8</t>
  </si>
  <si>
    <t>cont1</t>
  </si>
  <si>
    <t>Air</t>
  </si>
  <si>
    <t>cont2</t>
  </si>
  <si>
    <t>cont3</t>
  </si>
  <si>
    <t>cont4</t>
  </si>
  <si>
    <t>cont5</t>
  </si>
  <si>
    <t>cont6</t>
  </si>
  <si>
    <t>cont7</t>
  </si>
  <si>
    <t>cont8</t>
  </si>
  <si>
    <t>Sample Name</t>
  </si>
  <si>
    <t>Air - CO2</t>
  </si>
  <si>
    <t>Vibrio - Control</t>
  </si>
  <si>
    <t>Adult/Juvenile</t>
  </si>
  <si>
    <t>R0 [1/(1+AER)^Ct]</t>
  </si>
  <si>
    <t>R0 Normalized to EF1</t>
  </si>
  <si>
    <t>Threshold (1)</t>
  </si>
  <si>
    <t>Ct (1)</t>
  </si>
  <si>
    <t>Efficiency (1) [%]</t>
  </si>
  <si>
    <t>Threshold (2)</t>
  </si>
  <si>
    <t>Ct (2)</t>
  </si>
  <si>
    <t>Efficiency (2) [%]</t>
  </si>
  <si>
    <t>Threshold (3)</t>
  </si>
  <si>
    <t>Ct (3)</t>
  </si>
  <si>
    <t>Efficiency (3) [%]</t>
  </si>
  <si>
    <t>Threshold (4)</t>
  </si>
  <si>
    <t>Ct (4)</t>
  </si>
  <si>
    <t>Efficiency (4) [%]</t>
  </si>
  <si>
    <t>Average Ct</t>
  </si>
  <si>
    <t>Avg. Efficiency across reps</t>
  </si>
  <si>
    <t>AER</t>
  </si>
  <si>
    <t>Avg. Efficiency across Replicates</t>
  </si>
  <si>
    <t>Avg Ct</t>
  </si>
  <si>
    <t>EF1 R0</t>
  </si>
  <si>
    <t>Mean CO2</t>
  </si>
  <si>
    <t>Mean Air</t>
  </si>
  <si>
    <t>stand dev</t>
  </si>
  <si>
    <t>AC1</t>
  </si>
  <si>
    <t>Adult</t>
  </si>
  <si>
    <t>AC2</t>
  </si>
  <si>
    <t>AC3</t>
  </si>
  <si>
    <t>AC4</t>
  </si>
  <si>
    <t>AC5</t>
  </si>
  <si>
    <t>AC6</t>
  </si>
  <si>
    <t>AC7</t>
  </si>
  <si>
    <t>AC8</t>
  </si>
  <si>
    <t>AV1</t>
  </si>
  <si>
    <t>Vibrio</t>
  </si>
  <si>
    <t>AV2</t>
  </si>
  <si>
    <t>AV3</t>
  </si>
  <si>
    <t>AV4</t>
  </si>
  <si>
    <t>AV5</t>
  </si>
  <si>
    <t>AV6</t>
  </si>
  <si>
    <t>AV7</t>
  </si>
  <si>
    <t>AV8</t>
  </si>
  <si>
    <t>CC1</t>
  </si>
  <si>
    <t>CC2</t>
  </si>
  <si>
    <t>CC3</t>
  </si>
  <si>
    <t>CC4</t>
  </si>
  <si>
    <t>CC5</t>
  </si>
  <si>
    <t>CC6</t>
  </si>
  <si>
    <t>CC7</t>
  </si>
  <si>
    <t>CC8</t>
  </si>
  <si>
    <t>CV1</t>
  </si>
  <si>
    <t>CV2</t>
  </si>
  <si>
    <t>CV3</t>
  </si>
  <si>
    <t>CV4</t>
  </si>
  <si>
    <t>CV5</t>
  </si>
  <si>
    <t>CV6</t>
  </si>
  <si>
    <t>CV7</t>
  </si>
  <si>
    <t>CV8</t>
  </si>
  <si>
    <t>N/A</t>
  </si>
  <si>
    <t>Mean AC</t>
  </si>
  <si>
    <t>Mean AV</t>
  </si>
  <si>
    <t>Mean CC</t>
  </si>
  <si>
    <t>Mean CV</t>
  </si>
  <si>
    <t>Mean No Vt</t>
  </si>
  <si>
    <t>Mean Vt</t>
  </si>
  <si>
    <t>standard dev</t>
  </si>
  <si>
    <t>CO2-1</t>
    <phoneticPr fontId="1" type="noConversion"/>
  </si>
  <si>
    <t>CO2-2</t>
    <phoneticPr fontId="1" type="noConversion"/>
  </si>
  <si>
    <t>CO2-3</t>
    <phoneticPr fontId="1" type="noConversion"/>
  </si>
  <si>
    <t>CO2-4</t>
    <phoneticPr fontId="1" type="noConversion"/>
  </si>
  <si>
    <t>CO2-5</t>
    <phoneticPr fontId="1" type="noConversion"/>
  </si>
  <si>
    <t>CO2-6</t>
    <phoneticPr fontId="1" type="noConversion"/>
  </si>
  <si>
    <t>CO2-7</t>
    <phoneticPr fontId="1" type="noConversion"/>
  </si>
  <si>
    <t>CO2-8</t>
    <phoneticPr fontId="1" type="noConversion"/>
  </si>
  <si>
    <t>cont1</t>
    <phoneticPr fontId="1" type="noConversion"/>
  </si>
  <si>
    <t>cont2</t>
    <phoneticPr fontId="1" type="noConversion"/>
  </si>
  <si>
    <t>cont3</t>
    <phoneticPr fontId="1" type="noConversion"/>
  </si>
  <si>
    <t>cont4</t>
    <phoneticPr fontId="1" type="noConversion"/>
  </si>
  <si>
    <t>cont5</t>
    <phoneticPr fontId="1" type="noConversion"/>
  </si>
  <si>
    <t>cont6</t>
    <phoneticPr fontId="1" type="noConversion"/>
  </si>
  <si>
    <t>cont7</t>
    <phoneticPr fontId="1" type="noConversion"/>
  </si>
  <si>
    <t>cont8</t>
    <phoneticPr fontId="1" type="noConversion"/>
  </si>
  <si>
    <t>g10</t>
    <phoneticPr fontId="1" type="noConversion"/>
  </si>
  <si>
    <t>g100</t>
    <phoneticPr fontId="1" type="noConversion"/>
  </si>
  <si>
    <t>g1000</t>
    <phoneticPr fontId="1" type="noConversion"/>
  </si>
  <si>
    <t>g10000</t>
    <phoneticPr fontId="1" type="noConversion"/>
  </si>
  <si>
    <t>CO2</t>
    <phoneticPr fontId="1" type="noConversion"/>
  </si>
  <si>
    <t>Air</t>
    <phoneticPr fontId="1" type="noConversion"/>
  </si>
  <si>
    <t>Control</t>
    <phoneticPr fontId="1" type="noConversion"/>
  </si>
  <si>
    <t>Juvenile</t>
    <phoneticPr fontId="1" type="noConversion"/>
  </si>
  <si>
    <t>observed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</si>
</sst>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20" fontId="0" fillId="0" borderId="0" xfId="0" applyNumberFormat="1"/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EF1 Expression: juv. WB</a:t>
            </a:r>
          </a:p>
        </c:rich>
      </c:tx>
      <c:layout>
        <c:manualLayout>
          <c:xMode val="edge"/>
          <c:yMode val="edge"/>
          <c:x val="0.255102040816327"/>
          <c:y val="0.04188497736897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4285714285714"/>
          <c:y val="0.219896131187103"/>
          <c:w val="0.673469387755102"/>
          <c:h val="0.6963377487591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'EF1'!$K$23</c:f>
                <c:numCache>
                  <c:formatCode>General</c:formatCode>
                  <c:ptCount val="1"/>
                  <c:pt idx="0">
                    <c:v>27.01</c:v>
                  </c:pt>
                </c:numCache>
              </c:numRef>
            </c:plus>
            <c:minus>
              <c:numRef>
                <c:f>'EF1'!$K$23</c:f>
                <c:numCache>
                  <c:formatCode>General</c:formatCode>
                  <c:ptCount val="1"/>
                  <c:pt idx="0">
                    <c:v>27.01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numRef>
              <c:f>'EF1'!$E$19:$E$20</c:f>
              <c:numCache>
                <c:formatCode>General</c:formatCode>
                <c:ptCount val="2"/>
                <c:pt idx="0">
                  <c:v>0.515</c:v>
                </c:pt>
                <c:pt idx="1">
                  <c:v>0.56</c:v>
                </c:pt>
              </c:numCache>
            </c:numRef>
          </c:cat>
          <c:val>
            <c:numRef>
              <c:f>'EF1'!$K$19:$K$20</c:f>
              <c:numCache>
                <c:formatCode>General</c:formatCode>
                <c:ptCount val="2"/>
                <c:pt idx="0">
                  <c:v>27.86</c:v>
                </c:pt>
                <c:pt idx="1">
                  <c:v>24.62</c:v>
                </c:pt>
              </c:numCache>
            </c:numRef>
          </c:val>
        </c:ser>
        <c:axId val="511880136"/>
        <c:axId val="511883768"/>
      </c:barChart>
      <c:catAx>
        <c:axId val="51188013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883768"/>
        <c:crosses val="autoZero"/>
        <c:auto val="1"/>
        <c:lblAlgn val="ctr"/>
        <c:lblOffset val="100"/>
        <c:tickLblSkip val="1"/>
        <c:tickMarkSkip val="1"/>
      </c:catAx>
      <c:valAx>
        <c:axId val="5118837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8801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Prx6 Expression: juv wb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CO2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'Prx6'!$J$2:$J$9</c:f>
              <c:numCache>
                <c:formatCode>General</c:formatCode>
                <c:ptCount val="8"/>
                <c:pt idx="0">
                  <c:v>0.105217591955548</c:v>
                </c:pt>
                <c:pt idx="1">
                  <c:v>0.0873769888572458</c:v>
                </c:pt>
                <c:pt idx="2">
                  <c:v>0.139173398062149</c:v>
                </c:pt>
                <c:pt idx="3">
                  <c:v>0.111321715378151</c:v>
                </c:pt>
                <c:pt idx="4">
                  <c:v>0.0952328199172729</c:v>
                </c:pt>
                <c:pt idx="5">
                  <c:v>0.112241176270028</c:v>
                </c:pt>
                <c:pt idx="6">
                  <c:v>0.173961262228756</c:v>
                </c:pt>
                <c:pt idx="7">
                  <c:v>0.0566547822237412</c:v>
                </c:pt>
              </c:numCache>
            </c:numRef>
          </c:yVal>
        </c:ser>
        <c:ser>
          <c:idx val="1"/>
          <c:order val="1"/>
          <c:tx>
            <c:v>Air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'Prx6'!$J$10:$J$17</c:f>
              <c:numCache>
                <c:formatCode>General</c:formatCode>
                <c:ptCount val="8"/>
                <c:pt idx="0">
                  <c:v>0.0665223992532024</c:v>
                </c:pt>
                <c:pt idx="1">
                  <c:v>0.187958207474473</c:v>
                </c:pt>
                <c:pt idx="2">
                  <c:v>0.090449009082247</c:v>
                </c:pt>
                <c:pt idx="3">
                  <c:v>0.109946295412385</c:v>
                </c:pt>
                <c:pt idx="4">
                  <c:v>0.240408394713134</c:v>
                </c:pt>
                <c:pt idx="5">
                  <c:v>0.139860284707455</c:v>
                </c:pt>
                <c:pt idx="6">
                  <c:v>0.0644668946049282</c:v>
                </c:pt>
                <c:pt idx="7">
                  <c:v>0.136431270385522</c:v>
                </c:pt>
              </c:numCache>
            </c:numRef>
          </c:yVal>
        </c:ser>
        <c:axId val="512254136"/>
        <c:axId val="512257208"/>
      </c:scatterChart>
      <c:valAx>
        <c:axId val="512254136"/>
        <c:scaling>
          <c:orientation val="minMax"/>
        </c:scaling>
        <c:axPos val="b"/>
        <c:tickLblPos val="nextTo"/>
        <c:crossAx val="512257208"/>
        <c:crosses val="autoZero"/>
        <c:crossBetween val="midCat"/>
      </c:valAx>
      <c:valAx>
        <c:axId val="512257208"/>
        <c:scaling>
          <c:orientation val="minMax"/>
        </c:scaling>
        <c:axPos val="l"/>
        <c:majorGridlines/>
        <c:numFmt formatCode="General" sourceLinked="1"/>
        <c:tickLblPos val="nextTo"/>
        <c:crossAx val="5122541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HIF Expression</a:t>
            </a:r>
          </a:p>
        </c:rich>
      </c:tx>
      <c:layout>
        <c:manualLayout>
          <c:xMode val="edge"/>
          <c:yMode val="edge"/>
          <c:x val="0.360001171878815"/>
          <c:y val="0.036734803695403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333865019092"/>
          <c:y val="0.183674018477016"/>
          <c:w val="0.800002604175144"/>
          <c:h val="0.69387962535761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HIF!$K$21</c:f>
                <c:numCache>
                  <c:formatCode>General</c:formatCode>
                  <c:ptCount val="1"/>
                  <c:pt idx="0">
                    <c:v>0.000307730019334476</c:v>
                  </c:pt>
                </c:numCache>
              </c:numRef>
            </c:plus>
            <c:minus>
              <c:numRef>
                <c:f>HIF!$K$21</c:f>
                <c:numCache>
                  <c:formatCode>General</c:formatCode>
                  <c:ptCount val="1"/>
                  <c:pt idx="0">
                    <c:v>0.000307730019334476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HIF!$J$19:$J$20</c:f>
              <c:strCache>
                <c:ptCount val="2"/>
                <c:pt idx="0">
                  <c:v>Mean CO2</c:v>
                </c:pt>
                <c:pt idx="1">
                  <c:v>Mean Air</c:v>
                </c:pt>
              </c:strCache>
            </c:strRef>
          </c:cat>
          <c:val>
            <c:numRef>
              <c:f>HIF!$K$19:$K$20</c:f>
              <c:numCache>
                <c:formatCode>General</c:formatCode>
                <c:ptCount val="2"/>
                <c:pt idx="0">
                  <c:v>0.000640036376226052</c:v>
                </c:pt>
                <c:pt idx="1">
                  <c:v>0.000459299798966099</c:v>
                </c:pt>
              </c:numCache>
            </c:numRef>
          </c:val>
        </c:ser>
        <c:axId val="512366840"/>
        <c:axId val="512370472"/>
      </c:barChart>
      <c:catAx>
        <c:axId val="5123668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370472"/>
        <c:crosses val="autoZero"/>
        <c:auto val="1"/>
        <c:lblAlgn val="ctr"/>
        <c:lblOffset val="100"/>
        <c:tickLblSkip val="1"/>
        <c:tickMarkSkip val="1"/>
      </c:catAx>
      <c:valAx>
        <c:axId val="5123704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366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HIF Expression: Adults</a:t>
            </a:r>
          </a:p>
        </c:rich>
      </c:tx>
      <c:layout>
        <c:manualLayout>
          <c:xMode val="edge"/>
          <c:yMode val="edge"/>
          <c:x val="0.189922929921539"/>
          <c:y val="0.038834951456310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1938580508164"/>
          <c:y val="0.242718446601942"/>
          <c:w val="0.705428025422859"/>
          <c:h val="0.52912621359223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CF305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HIF!$I$56:$I$59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HIF!$J$56:$J$59</c:f>
              <c:numCache>
                <c:formatCode>General</c:formatCode>
                <c:ptCount val="4"/>
                <c:pt idx="0">
                  <c:v>0.000172096755706793</c:v>
                </c:pt>
                <c:pt idx="1">
                  <c:v>8.05316620120533E-5</c:v>
                </c:pt>
                <c:pt idx="2">
                  <c:v>7.54280044208512E-5</c:v>
                </c:pt>
                <c:pt idx="3">
                  <c:v>0.000126577723357516</c:v>
                </c:pt>
              </c:numCache>
            </c:numRef>
          </c:val>
        </c:ser>
        <c:axId val="512403256"/>
        <c:axId val="512406952"/>
      </c:barChart>
      <c:catAx>
        <c:axId val="512403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06952"/>
        <c:crosses val="autoZero"/>
        <c:auto val="1"/>
        <c:lblAlgn val="ctr"/>
        <c:lblOffset val="100"/>
        <c:tickLblSkip val="1"/>
        <c:tickMarkSkip val="1"/>
      </c:catAx>
      <c:valAx>
        <c:axId val="512406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03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HIF Expression: Adults</a:t>
            </a:r>
          </a:p>
        </c:rich>
      </c:tx>
      <c:layout>
        <c:manualLayout>
          <c:xMode val="edge"/>
          <c:yMode val="edge"/>
          <c:x val="0.189922929921539"/>
          <c:y val="0.0388349514563107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1938580508164"/>
          <c:y val="0.242718446601942"/>
          <c:w val="0.705428025422859"/>
          <c:h val="0.52912621359223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CF305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HIF!$I$60:$I$63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HIF!$J$60:$J$63</c:f>
              <c:numCache>
                <c:formatCode>General</c:formatCode>
                <c:ptCount val="4"/>
                <c:pt idx="0">
                  <c:v>0.000132854572694762</c:v>
                </c:pt>
                <c:pt idx="1">
                  <c:v>0.000101002863889184</c:v>
                </c:pt>
                <c:pt idx="2">
                  <c:v>0.000123762380063822</c:v>
                </c:pt>
                <c:pt idx="3">
                  <c:v>0.000106843697066603</c:v>
                </c:pt>
              </c:numCache>
            </c:numRef>
          </c:val>
        </c:ser>
        <c:axId val="512438344"/>
        <c:axId val="512442040"/>
      </c:barChart>
      <c:catAx>
        <c:axId val="512438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42040"/>
        <c:crosses val="autoZero"/>
        <c:auto val="1"/>
        <c:lblAlgn val="ctr"/>
        <c:lblOffset val="100"/>
        <c:tickLblSkip val="1"/>
        <c:tickMarkSkip val="1"/>
      </c:catAx>
      <c:valAx>
        <c:axId val="5124420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38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HIF Expression: juv gills</a:t>
            </a:r>
          </a:p>
        </c:rich>
      </c:tx>
      <c:layout>
        <c:manualLayout>
          <c:xMode val="edge"/>
          <c:yMode val="edge"/>
          <c:x val="0.204861284774174"/>
          <c:y val="0.034782664077356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0555708614526"/>
          <c:y val="0.221739483493148"/>
          <c:w val="0.781250662274392"/>
          <c:h val="0.63043578640208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HIF!$I$99:$I$102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HIF!$J$99:$J$102</c:f>
              <c:numCache>
                <c:formatCode>General</c:formatCode>
                <c:ptCount val="4"/>
                <c:pt idx="0">
                  <c:v>0.023220099661775</c:v>
                </c:pt>
                <c:pt idx="1">
                  <c:v>0.0212274406138158</c:v>
                </c:pt>
                <c:pt idx="2">
                  <c:v>0.0251821003513151</c:v>
                </c:pt>
                <c:pt idx="3">
                  <c:v>0.0292880703839972</c:v>
                </c:pt>
              </c:numCache>
            </c:numRef>
          </c:val>
        </c:ser>
        <c:axId val="512474680"/>
        <c:axId val="512478376"/>
      </c:barChart>
      <c:catAx>
        <c:axId val="5124746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78376"/>
        <c:crosses val="autoZero"/>
        <c:auto val="1"/>
        <c:lblAlgn val="ctr"/>
        <c:lblOffset val="100"/>
        <c:tickLblSkip val="1"/>
        <c:tickMarkSkip val="1"/>
      </c:catAx>
      <c:valAx>
        <c:axId val="512478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4746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HIF Expression: juv gills</a:t>
            </a:r>
          </a:p>
        </c:rich>
      </c:tx>
      <c:layout>
        <c:manualLayout>
          <c:xMode val="edge"/>
          <c:yMode val="edge"/>
          <c:x val="0.204861284774174"/>
          <c:y val="0.034782664077356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0555708614526"/>
          <c:y val="0.221739483493148"/>
          <c:w val="0.781250662274392"/>
          <c:h val="0.57391395727638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HIF!$I$103:$I$106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HIF!$J$103:$J$106</c:f>
              <c:numCache>
                <c:formatCode>General</c:formatCode>
                <c:ptCount val="4"/>
                <c:pt idx="0">
                  <c:v>0.0222237701377954</c:v>
                </c:pt>
                <c:pt idx="1">
                  <c:v>0.0272350853676561</c:v>
                </c:pt>
                <c:pt idx="2">
                  <c:v>0.024201100006545</c:v>
                </c:pt>
                <c:pt idx="3">
                  <c:v>0.0252577554989065</c:v>
                </c:pt>
              </c:numCache>
            </c:numRef>
          </c:val>
        </c:ser>
        <c:axId val="512511144"/>
        <c:axId val="512514840"/>
      </c:barChart>
      <c:catAx>
        <c:axId val="512511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514840"/>
        <c:crosses val="autoZero"/>
        <c:auto val="1"/>
        <c:lblAlgn val="ctr"/>
        <c:lblOffset val="100"/>
        <c:tickLblSkip val="1"/>
        <c:tickMarkSkip val="1"/>
      </c:catAx>
      <c:valAx>
        <c:axId val="512514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511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HIF Expression: juv wb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CO2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HIF!$J$2:$J$9</c:f>
              <c:numCache>
                <c:formatCode>General</c:formatCode>
                <c:ptCount val="8"/>
                <c:pt idx="0">
                  <c:v>0.000329120261740524</c:v>
                </c:pt>
                <c:pt idx="1">
                  <c:v>0.00109560551562608</c:v>
                </c:pt>
                <c:pt idx="2">
                  <c:v>0.000792016936492217</c:v>
                </c:pt>
                <c:pt idx="3">
                  <c:v>0.000686752586170082</c:v>
                </c:pt>
                <c:pt idx="4">
                  <c:v>0.000559508839260958</c:v>
                </c:pt>
                <c:pt idx="5">
                  <c:v>0.000372213993993238</c:v>
                </c:pt>
                <c:pt idx="6">
                  <c:v>0.000857118418521614</c:v>
                </c:pt>
                <c:pt idx="7">
                  <c:v>0.000427954458003702</c:v>
                </c:pt>
              </c:numCache>
            </c:numRef>
          </c:yVal>
        </c:ser>
        <c:ser>
          <c:idx val="1"/>
          <c:order val="1"/>
          <c:tx>
            <c:v>Air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HIF!$J$10:$J$17</c:f>
              <c:numCache>
                <c:formatCode>General</c:formatCode>
                <c:ptCount val="8"/>
                <c:pt idx="0">
                  <c:v>0.000338201581934604</c:v>
                </c:pt>
                <c:pt idx="1">
                  <c:v>0.000976331712345605</c:v>
                </c:pt>
                <c:pt idx="2">
                  <c:v>0.000830015294972007</c:v>
                </c:pt>
                <c:pt idx="3">
                  <c:v>0.00051351721132338</c:v>
                </c:pt>
                <c:pt idx="4">
                  <c:v>0.000615211884478369</c:v>
                </c:pt>
                <c:pt idx="5">
                  <c:v>0.00026064962832357</c:v>
                </c:pt>
                <c:pt idx="6">
                  <c:v>9.39573561965238E-5</c:v>
                </c:pt>
                <c:pt idx="7">
                  <c:v>4.65137221547304E-5</c:v>
                </c:pt>
              </c:numCache>
            </c:numRef>
          </c:yVal>
        </c:ser>
        <c:axId val="512422328"/>
        <c:axId val="512315880"/>
      </c:scatterChart>
      <c:valAx>
        <c:axId val="512422328"/>
        <c:scaling>
          <c:orientation val="minMax"/>
        </c:scaling>
        <c:axPos val="b"/>
        <c:tickLblPos val="nextTo"/>
        <c:crossAx val="512315880"/>
        <c:crosses val="autoZero"/>
        <c:crossBetween val="midCat"/>
      </c:valAx>
      <c:valAx>
        <c:axId val="512315880"/>
        <c:scaling>
          <c:orientation val="minMax"/>
        </c:scaling>
        <c:axPos val="l"/>
        <c:majorGridlines/>
        <c:numFmt formatCode="General" sourceLinked="1"/>
        <c:tickLblPos val="nextTo"/>
        <c:crossAx val="5124223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HIF Expression: Adults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HIF!$J$23:$J$30</c:f>
              <c:numCache>
                <c:formatCode>General</c:formatCode>
                <c:ptCount val="8"/>
                <c:pt idx="0">
                  <c:v>1.31289624884697E-5</c:v>
                </c:pt>
                <c:pt idx="1">
                  <c:v>0.000209000984313778</c:v>
                </c:pt>
                <c:pt idx="2">
                  <c:v>0.000439582527809309</c:v>
                </c:pt>
                <c:pt idx="3">
                  <c:v>0.000191448660735275</c:v>
                </c:pt>
                <c:pt idx="4">
                  <c:v>2.0246031827813E-5</c:v>
                </c:pt>
                <c:pt idx="5">
                  <c:v>6.1548154599609E-5</c:v>
                </c:pt>
                <c:pt idx="6">
                  <c:v>9.0974121757744E-5</c:v>
                </c:pt>
                <c:pt idx="7">
                  <c:v>0.000350844602122348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HIF!$J$31:$J$38</c:f>
              <c:numCache>
                <c:formatCode>General</c:formatCode>
                <c:ptCount val="8"/>
                <c:pt idx="1">
                  <c:v>0.000126447743665486</c:v>
                </c:pt>
                <c:pt idx="2">
                  <c:v>0.000105670826665928</c:v>
                </c:pt>
                <c:pt idx="3">
                  <c:v>8.49165420278012E-5</c:v>
                </c:pt>
                <c:pt idx="4">
                  <c:v>5.97667901979945E-5</c:v>
                </c:pt>
                <c:pt idx="6">
                  <c:v>7.74690672754289E-5</c:v>
                </c:pt>
                <c:pt idx="7">
                  <c:v>2.89190022396809E-5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HIF!$J$39:$J$46</c:f>
              <c:numCache>
                <c:formatCode>General</c:formatCode>
                <c:ptCount val="8"/>
                <c:pt idx="0">
                  <c:v>3.28869365004752E-5</c:v>
                </c:pt>
                <c:pt idx="1">
                  <c:v>6.37268602081745E-5</c:v>
                </c:pt>
                <c:pt idx="2">
                  <c:v>7.29107125049194E-5</c:v>
                </c:pt>
                <c:pt idx="3">
                  <c:v>6.29227923507279E-5</c:v>
                </c:pt>
                <c:pt idx="4">
                  <c:v>0.000181093286200954</c:v>
                </c:pt>
                <c:pt idx="5">
                  <c:v>3.63020052838191E-5</c:v>
                </c:pt>
                <c:pt idx="6">
                  <c:v>3.60771054416751E-5</c:v>
                </c:pt>
                <c:pt idx="7">
                  <c:v>0.000117504336876065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HIF!$J$47:$J$54</c:f>
              <c:numCache>
                <c:formatCode>General</c:formatCode>
                <c:ptCount val="8"/>
                <c:pt idx="0">
                  <c:v>4.01274425766169E-5</c:v>
                </c:pt>
                <c:pt idx="1">
                  <c:v>2.20938648152333E-5</c:v>
                </c:pt>
                <c:pt idx="2">
                  <c:v>2.209069568133E-5</c:v>
                </c:pt>
                <c:pt idx="3">
                  <c:v>0.000238402455286481</c:v>
                </c:pt>
                <c:pt idx="4">
                  <c:v>4.89313447930634E-5</c:v>
                </c:pt>
                <c:pt idx="5">
                  <c:v>7.93921223551361E-5</c:v>
                </c:pt>
                <c:pt idx="6">
                  <c:v>8.02960062579545E-5</c:v>
                </c:pt>
                <c:pt idx="7">
                  <c:v>0.000481287855094312</c:v>
                </c:pt>
              </c:numCache>
            </c:numRef>
          </c:yVal>
        </c:ser>
        <c:axId val="512553864"/>
        <c:axId val="512557080"/>
      </c:scatterChart>
      <c:valAx>
        <c:axId val="512553864"/>
        <c:scaling>
          <c:orientation val="minMax"/>
        </c:scaling>
        <c:axPos val="b"/>
        <c:tickLblPos val="nextTo"/>
        <c:crossAx val="512557080"/>
        <c:crosses val="autoZero"/>
        <c:crossBetween val="midCat"/>
      </c:valAx>
      <c:valAx>
        <c:axId val="512557080"/>
        <c:scaling>
          <c:orientation val="minMax"/>
        </c:scaling>
        <c:axPos val="l"/>
        <c:majorGridlines/>
        <c:numFmt formatCode="General" sourceLinked="1"/>
        <c:tickLblPos val="nextTo"/>
        <c:crossAx val="5125538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HIF Expression: juv gills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HIF!$J$66:$J$73</c:f>
              <c:numCache>
                <c:formatCode>General</c:formatCode>
                <c:ptCount val="8"/>
                <c:pt idx="0">
                  <c:v>0.0351031255720451</c:v>
                </c:pt>
                <c:pt idx="1">
                  <c:v>0.0302980806137718</c:v>
                </c:pt>
                <c:pt idx="2">
                  <c:v>0.018567650566734</c:v>
                </c:pt>
                <c:pt idx="3">
                  <c:v>0.0462150600077081</c:v>
                </c:pt>
                <c:pt idx="4">
                  <c:v>0.0165789720844848</c:v>
                </c:pt>
                <c:pt idx="5">
                  <c:v>0.0101440034683405</c:v>
                </c:pt>
                <c:pt idx="6">
                  <c:v>0.00881005332643967</c:v>
                </c:pt>
                <c:pt idx="7">
                  <c:v>0.0200438516546759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HIF!$J$74:$J$81</c:f>
              <c:numCache>
                <c:formatCode>General</c:formatCode>
                <c:ptCount val="8"/>
                <c:pt idx="0">
                  <c:v>0.0217771467152032</c:v>
                </c:pt>
                <c:pt idx="1">
                  <c:v>0.0336442717194284</c:v>
                </c:pt>
                <c:pt idx="2">
                  <c:v>0.0341125772708721</c:v>
                </c:pt>
                <c:pt idx="3">
                  <c:v>0.0188219099934758</c:v>
                </c:pt>
                <c:pt idx="4">
                  <c:v>0.0207082115839272</c:v>
                </c:pt>
                <c:pt idx="5">
                  <c:v>0.0129587380709689</c:v>
                </c:pt>
                <c:pt idx="6">
                  <c:v>0.0143294986343676</c:v>
                </c:pt>
                <c:pt idx="7">
                  <c:v>0.0134671709222834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HIF!$J$82:$J$89</c:f>
              <c:numCache>
                <c:formatCode>General</c:formatCode>
                <c:ptCount val="8"/>
                <c:pt idx="0">
                  <c:v>0.0358335808180086</c:v>
                </c:pt>
                <c:pt idx="1">
                  <c:v>0.0341335168875696</c:v>
                </c:pt>
                <c:pt idx="2">
                  <c:v>0.031565065154666</c:v>
                </c:pt>
                <c:pt idx="3">
                  <c:v>0.0233049935624966</c:v>
                </c:pt>
                <c:pt idx="4">
                  <c:v>0.0225466357218696</c:v>
                </c:pt>
                <c:pt idx="5">
                  <c:v>0.0205460783249606</c:v>
                </c:pt>
                <c:pt idx="6">
                  <c:v>0.0178402576208677</c:v>
                </c:pt>
                <c:pt idx="7">
                  <c:v>0.015686674720082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HIF!$J$90:$J$97</c:f>
              <c:numCache>
                <c:formatCode>General</c:formatCode>
                <c:ptCount val="8"/>
                <c:pt idx="0">
                  <c:v>0.0439721731628455</c:v>
                </c:pt>
                <c:pt idx="1">
                  <c:v>0.0190631675954611</c:v>
                </c:pt>
                <c:pt idx="2">
                  <c:v>0.0390463402572028</c:v>
                </c:pt>
                <c:pt idx="3">
                  <c:v>0.023285529769762</c:v>
                </c:pt>
                <c:pt idx="4">
                  <c:v>0.0342459815219822</c:v>
                </c:pt>
                <c:pt idx="5">
                  <c:v>0.0325895996904664</c:v>
                </c:pt>
                <c:pt idx="6">
                  <c:v>0.0155322317759351</c:v>
                </c:pt>
                <c:pt idx="7">
                  <c:v>0.0265695392983222</c:v>
                </c:pt>
              </c:numCache>
            </c:numRef>
          </c:yVal>
        </c:ser>
        <c:axId val="512596696"/>
        <c:axId val="512599912"/>
      </c:scatterChart>
      <c:valAx>
        <c:axId val="512596696"/>
        <c:scaling>
          <c:orientation val="minMax"/>
        </c:scaling>
        <c:axPos val="b"/>
        <c:tickLblPos val="nextTo"/>
        <c:crossAx val="512599912"/>
        <c:crosses val="autoZero"/>
        <c:crossBetween val="midCat"/>
      </c:valAx>
      <c:valAx>
        <c:axId val="512599912"/>
        <c:scaling>
          <c:orientation val="minMax"/>
        </c:scaling>
        <c:axPos val="l"/>
        <c:majorGridlines/>
        <c:numFmt formatCode="General" sourceLinked="1"/>
        <c:tickLblPos val="nextTo"/>
        <c:crossAx val="5125966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IkB Expression: Adults</a:t>
            </a:r>
          </a:p>
        </c:rich>
      </c:tx>
      <c:layout>
        <c:manualLayout>
          <c:xMode val="edge"/>
          <c:yMode val="edge"/>
          <c:x val="0.277777966158017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777864432688"/>
          <c:y val="0.18402793378019"/>
          <c:w val="0.841667237458793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CC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IkB!$I$35:$I$38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IkB!$J$35:$J$38</c:f>
              <c:numCache>
                <c:formatCode>General</c:formatCode>
                <c:ptCount val="4"/>
                <c:pt idx="0">
                  <c:v>0.0370966379021012</c:v>
                </c:pt>
                <c:pt idx="1">
                  <c:v>0.0511879819103675</c:v>
                </c:pt>
                <c:pt idx="2">
                  <c:v>0.0502825246036879</c:v>
                </c:pt>
                <c:pt idx="3">
                  <c:v>0.0426677505585527</c:v>
                </c:pt>
              </c:numCache>
            </c:numRef>
          </c:val>
        </c:ser>
        <c:axId val="512702472"/>
        <c:axId val="512706168"/>
      </c:barChart>
      <c:catAx>
        <c:axId val="512702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706168"/>
        <c:crosses val="autoZero"/>
        <c:auto val="1"/>
        <c:lblAlgn val="ctr"/>
        <c:lblOffset val="100"/>
        <c:tickLblSkip val="1"/>
        <c:tickMarkSkip val="1"/>
      </c:catAx>
      <c:valAx>
        <c:axId val="512706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702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EF1 Expression: adults</a:t>
            </a:r>
          </a:p>
        </c:rich>
      </c:tx>
      <c:layout>
        <c:manualLayout>
          <c:xMode val="edge"/>
          <c:yMode val="edge"/>
          <c:x val="0.280555745819598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1111254280093"/>
          <c:y val="0.18402793378019"/>
          <c:w val="0.758333847611387"/>
          <c:h val="0.75000063578341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EE257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'EF1'!$J$27</c:f>
                <c:numCache>
                  <c:formatCode>General</c:formatCode>
                  <c:ptCount val="1"/>
                  <c:pt idx="0">
                    <c:v>3.88353113828449E-6</c:v>
                  </c:pt>
                </c:numCache>
              </c:numRef>
            </c:plus>
            <c:minus>
              <c:numRef>
                <c:f>'EF1'!$J$27</c:f>
                <c:numCache>
                  <c:formatCode>General</c:formatCode>
                  <c:ptCount val="1"/>
                  <c:pt idx="0">
                    <c:v>3.88353113828449E-6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'EF1'!$I$19:$I$22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'EF1'!$J$19:$J$22</c:f>
              <c:numCache>
                <c:formatCode>General</c:formatCode>
                <c:ptCount val="4"/>
                <c:pt idx="0">
                  <c:v>4.57380572779722E-6</c:v>
                </c:pt>
                <c:pt idx="1">
                  <c:v>3.59669951882956E-6</c:v>
                </c:pt>
                <c:pt idx="2">
                  <c:v>3.71733745285062E-6</c:v>
                </c:pt>
                <c:pt idx="3">
                  <c:v>2.2147129839467E-6</c:v>
                </c:pt>
              </c:numCache>
            </c:numRef>
          </c:val>
        </c:ser>
        <c:axId val="511948056"/>
        <c:axId val="511951688"/>
      </c:barChart>
      <c:catAx>
        <c:axId val="5119480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951688"/>
        <c:crosses val="autoZero"/>
        <c:auto val="1"/>
        <c:lblAlgn val="ctr"/>
        <c:lblOffset val="100"/>
        <c:tickLblSkip val="1"/>
        <c:tickMarkSkip val="1"/>
      </c:catAx>
      <c:valAx>
        <c:axId val="511951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94805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IkB Expression : juv gills</a:t>
            </a:r>
          </a:p>
        </c:rich>
      </c:tx>
      <c:layout>
        <c:manualLayout>
          <c:xMode val="edge"/>
          <c:yMode val="edge"/>
          <c:x val="0.258333508526956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777864432688"/>
          <c:y val="0.18402793378019"/>
          <c:w val="0.841667237458793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IkB!$I$84:$I$87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IkB!$J$84:$J$87</c:f>
              <c:numCache>
                <c:formatCode>General</c:formatCode>
                <c:ptCount val="4"/>
                <c:pt idx="0">
                  <c:v>0.165106454931776</c:v>
                </c:pt>
                <c:pt idx="1">
                  <c:v>0.113664694308816</c:v>
                </c:pt>
                <c:pt idx="2">
                  <c:v>0.113127136268052</c:v>
                </c:pt>
                <c:pt idx="3">
                  <c:v>0.113440917243622</c:v>
                </c:pt>
              </c:numCache>
            </c:numRef>
          </c:val>
        </c:ser>
        <c:axId val="512739800"/>
        <c:axId val="512743496"/>
      </c:barChart>
      <c:catAx>
        <c:axId val="512739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743496"/>
        <c:crosses val="autoZero"/>
        <c:auto val="1"/>
        <c:lblAlgn val="ctr"/>
        <c:lblOffset val="100"/>
        <c:tickLblSkip val="1"/>
        <c:tickMarkSkip val="1"/>
      </c:catAx>
      <c:valAx>
        <c:axId val="512743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739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IkB Expression: Adults</a:t>
            </a:r>
          </a:p>
        </c:rich>
      </c:tx>
      <c:layout>
        <c:manualLayout>
          <c:xMode val="edge"/>
          <c:yMode val="edge"/>
          <c:x val="0.277777966158017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444542402169"/>
          <c:y val="0.18402793378019"/>
          <c:w val="0.825000559489312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CC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IkB!$I$39:$I$42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IkB!$J$39:$J$42</c:f>
              <c:numCache>
                <c:formatCode>General</c:formatCode>
                <c:ptCount val="4"/>
                <c:pt idx="0">
                  <c:v>0.0441423099062344</c:v>
                </c:pt>
                <c:pt idx="1">
                  <c:v>0.0464751375811203</c:v>
                </c:pt>
                <c:pt idx="2">
                  <c:v>0.0436895812528946</c:v>
                </c:pt>
                <c:pt idx="3">
                  <c:v>0.0469278662344601</c:v>
                </c:pt>
              </c:numCache>
            </c:numRef>
          </c:val>
        </c:ser>
        <c:axId val="513825144"/>
        <c:axId val="513828840"/>
      </c:barChart>
      <c:catAx>
        <c:axId val="513825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3828840"/>
        <c:crosses val="autoZero"/>
        <c:auto val="1"/>
        <c:lblAlgn val="ctr"/>
        <c:lblOffset val="100"/>
        <c:tickLblSkip val="1"/>
        <c:tickMarkSkip val="1"/>
      </c:catAx>
      <c:valAx>
        <c:axId val="513828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3825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IkB Expression: juv gills</a:t>
            </a:r>
          </a:p>
        </c:rich>
      </c:tx>
      <c:layout>
        <c:manualLayout>
          <c:xMode val="edge"/>
          <c:yMode val="edge"/>
          <c:x val="0.263889067850117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7777864432688"/>
          <c:y val="0.18402793378019"/>
          <c:w val="0.841667237458793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IkB!$I$88:$I$91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IkB!$J$88:$J$91</c:f>
              <c:numCache>
                <c:formatCode>General</c:formatCode>
                <c:ptCount val="4"/>
                <c:pt idx="0">
                  <c:v>0.139385574620296</c:v>
                </c:pt>
                <c:pt idx="1">
                  <c:v>0.113284026755837</c:v>
                </c:pt>
                <c:pt idx="2">
                  <c:v>0.139116795599914</c:v>
                </c:pt>
                <c:pt idx="3">
                  <c:v>0.113552805776219</c:v>
                </c:pt>
              </c:numCache>
            </c:numRef>
          </c:val>
        </c:ser>
        <c:axId val="513861592"/>
        <c:axId val="513865288"/>
      </c:barChart>
      <c:catAx>
        <c:axId val="513861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3865288"/>
        <c:crosses val="autoZero"/>
        <c:auto val="1"/>
        <c:lblAlgn val="ctr"/>
        <c:lblOffset val="100"/>
        <c:tickLblSkip val="1"/>
        <c:tickMarkSkip val="1"/>
      </c:catAx>
      <c:valAx>
        <c:axId val="513865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3861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IkB Expression: adults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IkB!$J$2:$J$9</c:f>
              <c:numCache>
                <c:formatCode>General</c:formatCode>
                <c:ptCount val="8"/>
                <c:pt idx="0">
                  <c:v>0.0843926846645051</c:v>
                </c:pt>
                <c:pt idx="1">
                  <c:v>0.0194276303547952</c:v>
                </c:pt>
                <c:pt idx="2">
                  <c:v>0.0258728645406804</c:v>
                </c:pt>
                <c:pt idx="3">
                  <c:v>0.0170287284515162</c:v>
                </c:pt>
                <c:pt idx="4">
                  <c:v>0.0593604627645758</c:v>
                </c:pt>
                <c:pt idx="5">
                  <c:v>0.0308175872853177</c:v>
                </c:pt>
                <c:pt idx="6">
                  <c:v>0.0428561948217077</c:v>
                </c:pt>
                <c:pt idx="7">
                  <c:v>0.0170169503337118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IkB!$J$10:$J$17</c:f>
              <c:numCache>
                <c:formatCode>General</c:formatCode>
                <c:ptCount val="8"/>
                <c:pt idx="0">
                  <c:v>0.0579957817846364</c:v>
                </c:pt>
                <c:pt idx="1">
                  <c:v>0.0355125579754078</c:v>
                </c:pt>
                <c:pt idx="2">
                  <c:v>0.0206182214741122</c:v>
                </c:pt>
                <c:pt idx="3">
                  <c:v>0.0291534789502933</c:v>
                </c:pt>
                <c:pt idx="4">
                  <c:v>0.0321637786940476</c:v>
                </c:pt>
                <c:pt idx="5">
                  <c:v>0.0577772119936575</c:v>
                </c:pt>
                <c:pt idx="6">
                  <c:v>0.142786011571526</c:v>
                </c:pt>
                <c:pt idx="7">
                  <c:v>0.0334968128392593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IkB!$J$18:$J$25</c:f>
              <c:numCache>
                <c:formatCode>General</c:formatCode>
                <c:ptCount val="8"/>
                <c:pt idx="0">
                  <c:v>0.0210536913549914</c:v>
                </c:pt>
                <c:pt idx="1">
                  <c:v>0.0162343131998315</c:v>
                </c:pt>
                <c:pt idx="2">
                  <c:v>0.105764611429837</c:v>
                </c:pt>
                <c:pt idx="3">
                  <c:v>0.027949262939543</c:v>
                </c:pt>
                <c:pt idx="4">
                  <c:v>0.0437179498978439</c:v>
                </c:pt>
                <c:pt idx="5">
                  <c:v>0.127208853836471</c:v>
                </c:pt>
                <c:pt idx="6">
                  <c:v>0.027297880306531</c:v>
                </c:pt>
                <c:pt idx="7">
                  <c:v>0.0330336338644547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IkB!$J$26:$J$33</c:f>
              <c:numCache>
                <c:formatCode>General</c:formatCode>
                <c:ptCount val="8"/>
                <c:pt idx="0">
                  <c:v>0.0135688695501255</c:v>
                </c:pt>
                <c:pt idx="1">
                  <c:v>0.0188920892360522</c:v>
                </c:pt>
                <c:pt idx="2">
                  <c:v>0.0674191171085918</c:v>
                </c:pt>
                <c:pt idx="3">
                  <c:v>0.0796675096943672</c:v>
                </c:pt>
                <c:pt idx="4">
                  <c:v>0.0324163468120062</c:v>
                </c:pt>
                <c:pt idx="5">
                  <c:v>0.0583283598909398</c:v>
                </c:pt>
                <c:pt idx="6">
                  <c:v>0.0183076963828182</c:v>
                </c:pt>
                <c:pt idx="7">
                  <c:v>0.0527420157935207</c:v>
                </c:pt>
              </c:numCache>
            </c:numRef>
          </c:yVal>
        </c:ser>
        <c:axId val="513845320"/>
        <c:axId val="513848536"/>
      </c:scatterChart>
      <c:valAx>
        <c:axId val="513845320"/>
        <c:scaling>
          <c:orientation val="minMax"/>
        </c:scaling>
        <c:axPos val="b"/>
        <c:tickLblPos val="nextTo"/>
        <c:crossAx val="513848536"/>
        <c:crosses val="autoZero"/>
        <c:crossBetween val="midCat"/>
      </c:valAx>
      <c:valAx>
        <c:axId val="513848536"/>
        <c:scaling>
          <c:orientation val="minMax"/>
        </c:scaling>
        <c:axPos val="l"/>
        <c:majorGridlines/>
        <c:numFmt formatCode="General" sourceLinked="1"/>
        <c:tickLblPos val="nextTo"/>
        <c:crossAx val="5138453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IkB Expression: juv gills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IkB!$J$51:$J$58</c:f>
              <c:numCache>
                <c:formatCode>General</c:formatCode>
                <c:ptCount val="8"/>
                <c:pt idx="0">
                  <c:v>0.0714072792459536</c:v>
                </c:pt>
                <c:pt idx="1">
                  <c:v>0.137865043408604</c:v>
                </c:pt>
                <c:pt idx="2">
                  <c:v>0.182868988706003</c:v>
                </c:pt>
                <c:pt idx="3">
                  <c:v>0.239273478130796</c:v>
                </c:pt>
                <c:pt idx="4">
                  <c:v>0.212111820885068</c:v>
                </c:pt>
                <c:pt idx="5">
                  <c:v>0.111528861725558</c:v>
                </c:pt>
                <c:pt idx="6">
                  <c:v>0.140981486696721</c:v>
                </c:pt>
                <c:pt idx="7">
                  <c:v>0.224814680655502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IkB!$J$59:$J$66</c:f>
              <c:numCache>
                <c:formatCode>General</c:formatCode>
                <c:ptCount val="8"/>
                <c:pt idx="0">
                  <c:v>0.0786793807441098</c:v>
                </c:pt>
                <c:pt idx="1">
                  <c:v>0.114448018439672</c:v>
                </c:pt>
                <c:pt idx="2">
                  <c:v>0.117582426556262</c:v>
                </c:pt>
                <c:pt idx="3">
                  <c:v>0.1663715155131</c:v>
                </c:pt>
                <c:pt idx="4">
                  <c:v>0.0825804641770522</c:v>
                </c:pt>
                <c:pt idx="5">
                  <c:v>0.1255948834101</c:v>
                </c:pt>
                <c:pt idx="6">
                  <c:v>0.0946978001916</c:v>
                </c:pt>
                <c:pt idx="7">
                  <c:v>0.129363065438631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IkB!$J$67:$J$74</c:f>
              <c:numCache>
                <c:formatCode>General</c:formatCode>
                <c:ptCount val="8"/>
                <c:pt idx="0">
                  <c:v>0.103574631372513</c:v>
                </c:pt>
                <c:pt idx="1">
                  <c:v>0.103736082679159</c:v>
                </c:pt>
                <c:pt idx="2">
                  <c:v>0.0794293282776978</c:v>
                </c:pt>
                <c:pt idx="3">
                  <c:v>0.150660602117819</c:v>
                </c:pt>
                <c:pt idx="4">
                  <c:v>0.151756006185998</c:v>
                </c:pt>
                <c:pt idx="5">
                  <c:v>0.110789294873343</c:v>
                </c:pt>
                <c:pt idx="6">
                  <c:v>0.113273981489258</c:v>
                </c:pt>
                <c:pt idx="7">
                  <c:v>0.0917971631486255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IkB!$J$75:$J$82</c:f>
              <c:numCache>
                <c:formatCode>General</c:formatCode>
                <c:ptCount val="8"/>
                <c:pt idx="0">
                  <c:v>0.110982552604268</c:v>
                </c:pt>
                <c:pt idx="1">
                  <c:v>0.0897660800735754</c:v>
                </c:pt>
                <c:pt idx="2">
                  <c:v>0.0636961782613916</c:v>
                </c:pt>
                <c:pt idx="3">
                  <c:v>0.0739471052906484</c:v>
                </c:pt>
                <c:pt idx="4">
                  <c:v>0.105671484483327</c:v>
                </c:pt>
                <c:pt idx="5">
                  <c:v>0.226238154186576</c:v>
                </c:pt>
                <c:pt idx="6">
                  <c:v>0.070165462933116</c:v>
                </c:pt>
                <c:pt idx="7">
                  <c:v>0.167060320116076</c:v>
                </c:pt>
              </c:numCache>
            </c:numRef>
          </c:yVal>
        </c:ser>
        <c:axId val="513912792"/>
        <c:axId val="513916008"/>
      </c:scatterChart>
      <c:valAx>
        <c:axId val="513912792"/>
        <c:scaling>
          <c:orientation val="minMax"/>
        </c:scaling>
        <c:axPos val="b"/>
        <c:tickLblPos val="nextTo"/>
        <c:crossAx val="513916008"/>
        <c:crosses val="autoZero"/>
        <c:crossBetween val="midCat"/>
      </c:valAx>
      <c:valAx>
        <c:axId val="513916008"/>
        <c:scaling>
          <c:orientation val="minMax"/>
        </c:scaling>
        <c:axPos val="l"/>
        <c:majorGridlines/>
        <c:numFmt formatCode="General" sourceLinked="1"/>
        <c:tickLblPos val="nextTo"/>
        <c:crossAx val="51391279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gDNA standard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observed</c:v>
          </c:tx>
          <c:trendline>
            <c:spPr>
              <a:ln>
                <a:noFill/>
              </a:ln>
            </c:spPr>
            <c:trendlineType val="linear"/>
            <c:dispEq val="1"/>
            <c:trendlineLbl>
              <c:layout/>
              <c:numFmt formatCode="General" sourceLinked="0"/>
            </c:trendlineLbl>
          </c:trendline>
          <c:val>
            <c:numRef>
              <c:f>IkB!$G$122:$G$125</c:f>
              <c:numCache>
                <c:formatCode>General</c:formatCode>
                <c:ptCount val="4"/>
                <c:pt idx="0">
                  <c:v>-45.89136487495367</c:v>
                </c:pt>
                <c:pt idx="1">
                  <c:v>-52.21631813027794</c:v>
                </c:pt>
                <c:pt idx="2">
                  <c:v>-59.85542460307616</c:v>
                </c:pt>
                <c:pt idx="3">
                  <c:v>-68.7046865567137</c:v>
                </c:pt>
              </c:numCache>
            </c:numRef>
          </c:val>
        </c:ser>
        <c:ser>
          <c:idx val="1"/>
          <c:order val="1"/>
          <c:tx>
            <c:v>expected</c:v>
          </c:tx>
          <c:val>
            <c:numRef>
              <c:f>IkB!$J$122:$J$125</c:f>
              <c:numCache>
                <c:formatCode>General</c:formatCode>
                <c:ptCount val="4"/>
                <c:pt idx="0">
                  <c:v>-45.89136487495367</c:v>
                </c:pt>
                <c:pt idx="1">
                  <c:v>-46.89136487495367</c:v>
                </c:pt>
                <c:pt idx="2">
                  <c:v>-47.89136487495367</c:v>
                </c:pt>
                <c:pt idx="3">
                  <c:v>-48.89136487495367</c:v>
                </c:pt>
              </c:numCache>
            </c:numRef>
          </c:val>
        </c:ser>
        <c:marker val="1"/>
        <c:axId val="620114616"/>
        <c:axId val="626919624"/>
      </c:lineChart>
      <c:catAx>
        <c:axId val="620114616"/>
        <c:scaling>
          <c:orientation val="minMax"/>
        </c:scaling>
        <c:axPos val="b"/>
        <c:tickLblPos val="nextTo"/>
        <c:crossAx val="626919624"/>
        <c:crosses val="autoZero"/>
        <c:auto val="1"/>
        <c:lblAlgn val="ctr"/>
        <c:lblOffset val="100"/>
      </c:catAx>
      <c:valAx>
        <c:axId val="626919624"/>
        <c:scaling>
          <c:orientation val="minMax"/>
        </c:scaling>
        <c:axPos val="l"/>
        <c:majorGridlines/>
        <c:numFmt formatCode="General" sourceLinked="1"/>
        <c:tickLblPos val="nextTo"/>
        <c:crossAx val="620114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IkB expression: juv wb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IkB!$I$118:$I$119</c:f>
              <c:strCache>
                <c:ptCount val="2"/>
                <c:pt idx="0">
                  <c:v>MeanCO2</c:v>
                </c:pt>
                <c:pt idx="1">
                  <c:v>MeanAir</c:v>
                </c:pt>
              </c:strCache>
            </c:strRef>
          </c:cat>
          <c:val>
            <c:numRef>
              <c:f>IkB!$J$118:$J$119</c:f>
              <c:numCache>
                <c:formatCode>General</c:formatCode>
                <c:ptCount val="2"/>
                <c:pt idx="0">
                  <c:v>4.69937708535641E-54</c:v>
                </c:pt>
                <c:pt idx="1">
                  <c:v>2.01708990491305E-51</c:v>
                </c:pt>
              </c:numCache>
            </c:numRef>
          </c:val>
        </c:ser>
        <c:axId val="514215128"/>
        <c:axId val="487891624"/>
      </c:barChart>
      <c:catAx>
        <c:axId val="514215128"/>
        <c:scaling>
          <c:orientation val="minMax"/>
        </c:scaling>
        <c:axPos val="b"/>
        <c:tickLblPos val="nextTo"/>
        <c:crossAx val="487891624"/>
        <c:crosses val="autoZero"/>
        <c:auto val="1"/>
        <c:lblAlgn val="ctr"/>
        <c:lblOffset val="100"/>
      </c:catAx>
      <c:valAx>
        <c:axId val="487891624"/>
        <c:scaling>
          <c:orientation val="minMax"/>
        </c:scaling>
        <c:axPos val="l"/>
        <c:majorGridlines/>
        <c:numFmt formatCode="General" sourceLinked="1"/>
        <c:tickLblPos val="nextTo"/>
        <c:crossAx val="514215128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v>CO2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IkB!$J$100:$J$107</c:f>
              <c:numCache>
                <c:formatCode>General</c:formatCode>
                <c:ptCount val="8"/>
                <c:pt idx="0">
                  <c:v>3.67960857411546E-54</c:v>
                </c:pt>
                <c:pt idx="1">
                  <c:v>8.15542883839028E-55</c:v>
                </c:pt>
                <c:pt idx="2">
                  <c:v>8.62348824163743E-54</c:v>
                </c:pt>
                <c:pt idx="3">
                  <c:v>1.91482795782928E-54</c:v>
                </c:pt>
                <c:pt idx="4">
                  <c:v>2.849576318027E-55</c:v>
                </c:pt>
                <c:pt idx="5">
                  <c:v>2.16687901335016E-54</c:v>
                </c:pt>
                <c:pt idx="6">
                  <c:v>2.7266727191619E-54</c:v>
                </c:pt>
                <c:pt idx="7">
                  <c:v>1.73830396611153E-53</c:v>
                </c:pt>
              </c:numCache>
            </c:numRef>
          </c:yVal>
        </c:ser>
        <c:ser>
          <c:idx val="1"/>
          <c:order val="1"/>
          <c:tx>
            <c:v>Air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IkB!$J$108:$J$115</c:f>
              <c:numCache>
                <c:formatCode>General</c:formatCode>
                <c:ptCount val="8"/>
                <c:pt idx="0">
                  <c:v>6.31066474853305E-55</c:v>
                </c:pt>
                <c:pt idx="1">
                  <c:v>1.71445350248577E-55</c:v>
                </c:pt>
                <c:pt idx="2">
                  <c:v>5.39309126708375E-54</c:v>
                </c:pt>
                <c:pt idx="3">
                  <c:v>1.59914827584697E-50</c:v>
                </c:pt>
                <c:pt idx="4">
                  <c:v>1.42339924568614E-53</c:v>
                </c:pt>
                <c:pt idx="5">
                  <c:v>1.03501220552431E-52</c:v>
                </c:pt>
                <c:pt idx="6">
                  <c:v>2.11295954030136E-53</c:v>
                </c:pt>
                <c:pt idx="7">
                  <c:v>1.76069330177289E-55</c:v>
                </c:pt>
              </c:numCache>
            </c:numRef>
          </c:yVal>
        </c:ser>
        <c:axId val="487820712"/>
        <c:axId val="587104984"/>
      </c:scatterChart>
      <c:valAx>
        <c:axId val="487820712"/>
        <c:scaling>
          <c:orientation val="minMax"/>
        </c:scaling>
        <c:axPos val="b"/>
        <c:tickLblPos val="nextTo"/>
        <c:crossAx val="587104984"/>
        <c:crosses val="autoZero"/>
        <c:crossBetween val="midCat"/>
      </c:valAx>
      <c:valAx>
        <c:axId val="587104984"/>
        <c:scaling>
          <c:orientation val="minMax"/>
        </c:scaling>
        <c:axPos val="l"/>
        <c:majorGridlines/>
        <c:numFmt formatCode="General" sourceLinked="1"/>
        <c:tickLblPos val="nextTo"/>
        <c:crossAx val="4878207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scatterChart>
        <c:scatterStyle val="lineMarker"/>
        <c:ser>
          <c:idx val="0"/>
          <c:order val="0"/>
          <c:tx>
            <c:v>CO2</c:v>
          </c:tx>
          <c:spPr>
            <a:ln w="47625">
              <a:noFill/>
            </a:ln>
          </c:spPr>
          <c:yVal>
            <c:numRef>
              <c:f>IkB!$J$100:$J$107</c:f>
              <c:numCache>
                <c:formatCode>General</c:formatCode>
                <c:ptCount val="8"/>
                <c:pt idx="0">
                  <c:v>3.67960857411546E-54</c:v>
                </c:pt>
                <c:pt idx="1">
                  <c:v>8.15542883839028E-55</c:v>
                </c:pt>
                <c:pt idx="2">
                  <c:v>8.62348824163743E-54</c:v>
                </c:pt>
                <c:pt idx="3">
                  <c:v>1.91482795782928E-54</c:v>
                </c:pt>
                <c:pt idx="4">
                  <c:v>2.849576318027E-55</c:v>
                </c:pt>
                <c:pt idx="5">
                  <c:v>2.16687901335016E-54</c:v>
                </c:pt>
                <c:pt idx="6">
                  <c:v>2.7266727191619E-54</c:v>
                </c:pt>
                <c:pt idx="7">
                  <c:v>1.73830396611153E-53</c:v>
                </c:pt>
              </c:numCache>
            </c:numRef>
          </c:yVal>
        </c:ser>
        <c:ser>
          <c:idx val="1"/>
          <c:order val="1"/>
          <c:tx>
            <c:v>Air</c:v>
          </c:tx>
          <c:spPr>
            <a:ln w="47625">
              <a:noFill/>
            </a:ln>
          </c:spPr>
          <c:yVal>
            <c:numRef>
              <c:f>IkB!$L$122:$L$129</c:f>
              <c:numCache>
                <c:formatCode>General</c:formatCode>
                <c:ptCount val="8"/>
                <c:pt idx="0">
                  <c:v>6.31066474853305E-55</c:v>
                </c:pt>
                <c:pt idx="1">
                  <c:v>1.71445350248577E-55</c:v>
                </c:pt>
                <c:pt idx="2">
                  <c:v>5.39309126708375E-54</c:v>
                </c:pt>
                <c:pt idx="3">
                  <c:v>0.0</c:v>
                </c:pt>
                <c:pt idx="4">
                  <c:v>1.42339924568614E-53</c:v>
                </c:pt>
                <c:pt idx="5">
                  <c:v>1.03501220552431E-52</c:v>
                </c:pt>
                <c:pt idx="6">
                  <c:v>2.11295954030136E-53</c:v>
                </c:pt>
                <c:pt idx="7">
                  <c:v>1.76069330177289E-55</c:v>
                </c:pt>
              </c:numCache>
            </c:numRef>
          </c:yVal>
        </c:ser>
        <c:axId val="489893128"/>
        <c:axId val="475741080"/>
      </c:scatterChart>
      <c:valAx>
        <c:axId val="489893128"/>
        <c:scaling>
          <c:orientation val="minMax"/>
        </c:scaling>
        <c:axPos val="b"/>
        <c:tickLblPos val="nextTo"/>
        <c:crossAx val="475741080"/>
        <c:crosses val="autoZero"/>
        <c:crossBetween val="midCat"/>
      </c:valAx>
      <c:valAx>
        <c:axId val="475741080"/>
        <c:scaling>
          <c:orientation val="minMax"/>
        </c:scaling>
        <c:axPos val="l"/>
        <c:majorGridlines/>
        <c:numFmt formatCode="General" sourceLinked="1"/>
        <c:tickLblPos val="nextTo"/>
        <c:crossAx val="4898931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PE2 Expression: Adults</a:t>
            </a:r>
          </a:p>
        </c:rich>
      </c:tx>
      <c:layout>
        <c:manualLayout>
          <c:xMode val="edge"/>
          <c:yMode val="edge"/>
          <c:x val="0.221453661355262"/>
          <c:y val="0.034632126137542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4913874813937"/>
          <c:y val="0.220779804126833"/>
          <c:w val="0.73702546669798"/>
          <c:h val="0.63203630201014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'PE2'!$I$35:$I$38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'PE2'!$J$35:$J$38</c:f>
              <c:numCache>
                <c:formatCode>General</c:formatCode>
                <c:ptCount val="4"/>
                <c:pt idx="0">
                  <c:v>0.000265054384933164</c:v>
                </c:pt>
                <c:pt idx="1">
                  <c:v>0.000153142568813036</c:v>
                </c:pt>
                <c:pt idx="2">
                  <c:v>0.000232334686014654</c:v>
                </c:pt>
                <c:pt idx="3">
                  <c:v>0.000145616602575109</c:v>
                </c:pt>
              </c:numCache>
            </c:numRef>
          </c:val>
        </c:ser>
        <c:axId val="514014168"/>
        <c:axId val="514017864"/>
      </c:barChart>
      <c:catAx>
        <c:axId val="514014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17864"/>
        <c:crosses val="autoZero"/>
        <c:auto val="1"/>
        <c:lblAlgn val="ctr"/>
        <c:lblOffset val="100"/>
        <c:tickLblSkip val="1"/>
        <c:tickMarkSkip val="1"/>
      </c:catAx>
      <c:valAx>
        <c:axId val="514017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14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EF1 Expression: Adults</a:t>
            </a:r>
          </a:p>
        </c:rich>
      </c:tx>
      <c:layout>
        <c:manualLayout>
          <c:xMode val="edge"/>
          <c:yMode val="edge"/>
          <c:x val="0.313168076053913"/>
          <c:y val="0.038674137479868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0641144492529"/>
          <c:y val="0.226519948096372"/>
          <c:w val="0.740215452491066"/>
          <c:h val="0.67403496750627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EE257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fixedVal"/>
            <c:val val="3.884E-6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'EF1'!$I$23:$I$26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'EF1'!$J$23:$J$26</c:f>
              <c:numCache>
                <c:formatCode>General</c:formatCode>
                <c:ptCount val="4"/>
                <c:pt idx="0">
                  <c:v>4.08525262331339E-6</c:v>
                </c:pt>
                <c:pt idx="1">
                  <c:v>2.96602521839866E-6</c:v>
                </c:pt>
                <c:pt idx="2">
                  <c:v>4.14557159032392E-6</c:v>
                </c:pt>
                <c:pt idx="3">
                  <c:v>2.90570625138813E-6</c:v>
                </c:pt>
              </c:numCache>
            </c:numRef>
          </c:val>
        </c:ser>
        <c:axId val="511986168"/>
        <c:axId val="511989704"/>
      </c:barChart>
      <c:catAx>
        <c:axId val="511986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989704"/>
        <c:crosses val="autoZero"/>
        <c:auto val="1"/>
        <c:lblAlgn val="ctr"/>
        <c:lblOffset val="100"/>
        <c:tickLblSkip val="1"/>
        <c:tickMarkSkip val="1"/>
      </c:catAx>
      <c:valAx>
        <c:axId val="511989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198616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PE2 Expression: Adults</a:t>
            </a:r>
          </a:p>
        </c:rich>
      </c:tx>
      <c:layout>
        <c:manualLayout>
          <c:xMode val="edge"/>
          <c:yMode val="edge"/>
          <c:x val="0.221453661355262"/>
          <c:y val="0.034632126137542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4913874813937"/>
          <c:y val="0.220779804126833"/>
          <c:w val="0.73702546669798"/>
          <c:h val="0.57575909703664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63AAFE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'PE2'!$I$39:$I$42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'PE2'!$J$39:$J$42</c:f>
              <c:numCache>
                <c:formatCode>General</c:formatCode>
                <c:ptCount val="4"/>
                <c:pt idx="0">
                  <c:v>0.000212828870743771</c:v>
                </c:pt>
                <c:pt idx="1">
                  <c:v>0.000186085041513564</c:v>
                </c:pt>
                <c:pt idx="2">
                  <c:v>0.000234173617597994</c:v>
                </c:pt>
                <c:pt idx="3">
                  <c:v>0.000139808175143258</c:v>
                </c:pt>
              </c:numCache>
            </c:numRef>
          </c:val>
        </c:ser>
        <c:axId val="514051480"/>
        <c:axId val="514055176"/>
      </c:barChart>
      <c:catAx>
        <c:axId val="5140514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55176"/>
        <c:crosses val="autoZero"/>
        <c:auto val="1"/>
        <c:lblAlgn val="ctr"/>
        <c:lblOffset val="100"/>
        <c:tickLblSkip val="1"/>
        <c:tickMarkSkip val="1"/>
      </c:catAx>
      <c:valAx>
        <c:axId val="5140551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51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PE2 Expression: juv gills</a:t>
            </a:r>
          </a:p>
        </c:rich>
      </c:tx>
      <c:layout>
        <c:manualLayout>
          <c:xMode val="edge"/>
          <c:yMode val="edge"/>
          <c:x val="0.261111288188536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11122037165"/>
          <c:y val="0.18402793378019"/>
          <c:w val="0.808333881519831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B714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'PE2'!$I$84:$I$87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'PE2'!$J$84:$J$87</c:f>
              <c:numCache>
                <c:formatCode>General</c:formatCode>
                <c:ptCount val="4"/>
                <c:pt idx="0">
                  <c:v>0.000704521141729367</c:v>
                </c:pt>
                <c:pt idx="1">
                  <c:v>0.000497893495217916</c:v>
                </c:pt>
                <c:pt idx="2">
                  <c:v>0.000676447261436022</c:v>
                </c:pt>
                <c:pt idx="3">
                  <c:v>0.000572412301996469</c:v>
                </c:pt>
              </c:numCache>
            </c:numRef>
          </c:val>
        </c:ser>
        <c:axId val="514087912"/>
        <c:axId val="514091608"/>
      </c:barChart>
      <c:catAx>
        <c:axId val="5140879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91608"/>
        <c:crosses val="autoZero"/>
        <c:auto val="1"/>
        <c:lblAlgn val="ctr"/>
        <c:lblOffset val="100"/>
        <c:tickLblSkip val="1"/>
        <c:tickMarkSkip val="1"/>
      </c:catAx>
      <c:valAx>
        <c:axId val="5140916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087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PE2 Expression: juv gills</a:t>
            </a:r>
          </a:p>
        </c:rich>
      </c:tx>
      <c:layout>
        <c:manualLayout>
          <c:xMode val="edge"/>
          <c:yMode val="edge"/>
          <c:x val="0.261111288188536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11122037165"/>
          <c:y val="0.18402793378019"/>
          <c:w val="0.808333881519831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1FB714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'PE2'!$I$88:$I$91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'PE2'!$J$88:$J$91</c:f>
              <c:numCache>
                <c:formatCode>General</c:formatCode>
                <c:ptCount val="4"/>
                <c:pt idx="0">
                  <c:v>0.000601207318473642</c:v>
                </c:pt>
                <c:pt idx="1">
                  <c:v>0.000624429781716246</c:v>
                </c:pt>
                <c:pt idx="2">
                  <c:v>0.000690484201582695</c:v>
                </c:pt>
                <c:pt idx="3">
                  <c:v>0.000535152898607193</c:v>
                </c:pt>
              </c:numCache>
            </c:numRef>
          </c:val>
        </c:ser>
        <c:axId val="514124600"/>
        <c:axId val="514128296"/>
      </c:barChart>
      <c:catAx>
        <c:axId val="5141246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128296"/>
        <c:crosses val="autoZero"/>
        <c:auto val="1"/>
        <c:lblAlgn val="ctr"/>
        <c:lblOffset val="100"/>
        <c:tickLblSkip val="1"/>
        <c:tickMarkSkip val="1"/>
      </c:catAx>
      <c:valAx>
        <c:axId val="514128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124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PE2 Expression: adults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'PE2'!$J$2:$J$9</c:f>
              <c:numCache>
                <c:formatCode>General</c:formatCode>
                <c:ptCount val="8"/>
                <c:pt idx="0">
                  <c:v>4.84125575922574E-5</c:v>
                </c:pt>
                <c:pt idx="1">
                  <c:v>0.000590334342222394</c:v>
                </c:pt>
                <c:pt idx="2">
                  <c:v>0.000286963205578396</c:v>
                </c:pt>
                <c:pt idx="3">
                  <c:v>8.26178770138102E-6</c:v>
                </c:pt>
                <c:pt idx="4">
                  <c:v>0.000643424207834787</c:v>
                </c:pt>
                <c:pt idx="5">
                  <c:v>0.000316388625682899</c:v>
                </c:pt>
                <c:pt idx="6">
                  <c:v>7.10413775121413E-5</c:v>
                </c:pt>
                <c:pt idx="7">
                  <c:v>0.00015560897534106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'PE2'!$J$10:$J$17</c:f>
              <c:numCache>
                <c:formatCode>General</c:formatCode>
                <c:ptCount val="8"/>
                <c:pt idx="0">
                  <c:v>5.26428582824349E-5</c:v>
                </c:pt>
                <c:pt idx="1">
                  <c:v>0.000269183799949726</c:v>
                </c:pt>
                <c:pt idx="2">
                  <c:v>7.52457446831725E-5</c:v>
                </c:pt>
                <c:pt idx="4">
                  <c:v>0.000151132414372679</c:v>
                </c:pt>
                <c:pt idx="5">
                  <c:v>1.88100050808542E-5</c:v>
                </c:pt>
                <c:pt idx="6">
                  <c:v>0.000268220639031612</c:v>
                </c:pt>
                <c:pt idx="7">
                  <c:v>0.000236762520290776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'PE2'!$J$18:$J$25</c:f>
              <c:numCache>
                <c:formatCode>General</c:formatCode>
                <c:ptCount val="8"/>
                <c:pt idx="0">
                  <c:v>0.000419784399777266</c:v>
                </c:pt>
                <c:pt idx="2">
                  <c:v>2.6707409467362E-5</c:v>
                </c:pt>
                <c:pt idx="3">
                  <c:v>0.000164838213681696</c:v>
                </c:pt>
                <c:pt idx="4">
                  <c:v>0.000423890712986324</c:v>
                </c:pt>
                <c:pt idx="5">
                  <c:v>8.99306983225886E-5</c:v>
                </c:pt>
                <c:pt idx="6">
                  <c:v>0.000208708254201958</c:v>
                </c:pt>
                <c:pt idx="7">
                  <c:v>0.000292483113665387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'PE2'!$J$26:$J$33</c:f>
              <c:numCache>
                <c:formatCode>General</c:formatCode>
                <c:ptCount val="8"/>
                <c:pt idx="0">
                  <c:v>0.000268841561152273</c:v>
                </c:pt>
                <c:pt idx="1">
                  <c:v>0.000218891696745143</c:v>
                </c:pt>
                <c:pt idx="2">
                  <c:v>3.49022926456789E-5</c:v>
                </c:pt>
                <c:pt idx="3">
                  <c:v>0.000251204351018921</c:v>
                </c:pt>
                <c:pt idx="4">
                  <c:v>0.000154382272604093</c:v>
                </c:pt>
                <c:pt idx="5">
                  <c:v>5.94009721798977E-5</c:v>
                </c:pt>
                <c:pt idx="6">
                  <c:v>9.4726518096974E-5</c:v>
                </c:pt>
                <c:pt idx="7">
                  <c:v>8.25831561578929E-5</c:v>
                </c:pt>
              </c:numCache>
            </c:numRef>
          </c:yVal>
        </c:ser>
        <c:axId val="514108408"/>
        <c:axId val="514111624"/>
      </c:scatterChart>
      <c:valAx>
        <c:axId val="514108408"/>
        <c:scaling>
          <c:orientation val="minMax"/>
        </c:scaling>
        <c:axPos val="b"/>
        <c:tickLblPos val="nextTo"/>
        <c:crossAx val="514111624"/>
        <c:crosses val="autoZero"/>
        <c:crossBetween val="midCat"/>
      </c:valAx>
      <c:valAx>
        <c:axId val="514111624"/>
        <c:scaling>
          <c:orientation val="minMax"/>
        </c:scaling>
        <c:axPos val="l"/>
        <c:majorGridlines/>
        <c:numFmt formatCode="General" sourceLinked="1"/>
        <c:tickLblPos val="nextTo"/>
        <c:crossAx val="51410840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PE2 Expression: juv gills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'PE2'!$J$51:$J$58</c:f>
              <c:numCache>
                <c:formatCode>General</c:formatCode>
                <c:ptCount val="8"/>
                <c:pt idx="0">
                  <c:v>0.0003776149446407</c:v>
                </c:pt>
                <c:pt idx="1">
                  <c:v>0.000415534121661509</c:v>
                </c:pt>
                <c:pt idx="2">
                  <c:v>0.000726099232478359</c:v>
                </c:pt>
                <c:pt idx="3">
                  <c:v>0.00132366999508943</c:v>
                </c:pt>
                <c:pt idx="4">
                  <c:v>0.000656371222839899</c:v>
                </c:pt>
                <c:pt idx="5">
                  <c:v>0.000299850167552071</c:v>
                </c:pt>
                <c:pt idx="6">
                  <c:v>0.000287461187374846</c:v>
                </c:pt>
                <c:pt idx="7">
                  <c:v>0.00154956826219812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'PE2'!$J$59:$J$66</c:f>
              <c:numCache>
                <c:formatCode>General</c:formatCode>
                <c:ptCount val="8"/>
                <c:pt idx="0">
                  <c:v>0.000138106301942227</c:v>
                </c:pt>
                <c:pt idx="1">
                  <c:v>0.000750126095794186</c:v>
                </c:pt>
                <c:pt idx="2">
                  <c:v>0.000637807446394248</c:v>
                </c:pt>
                <c:pt idx="3">
                  <c:v>0.000647980200209067</c:v>
                </c:pt>
                <c:pt idx="4">
                  <c:v>0.000242823700492104</c:v>
                </c:pt>
                <c:pt idx="5">
                  <c:v>0.000203868316935984</c:v>
                </c:pt>
                <c:pt idx="6">
                  <c:v>0.000349258976275722</c:v>
                </c:pt>
                <c:pt idx="7">
                  <c:v>0.00101317692369979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'PE2'!$J$67:$J$74</c:f>
              <c:numCache>
                <c:formatCode>General</c:formatCode>
                <c:ptCount val="8"/>
                <c:pt idx="0">
                  <c:v>0.000381134156494191</c:v>
                </c:pt>
                <c:pt idx="1">
                  <c:v>0.000674362058344929</c:v>
                </c:pt>
                <c:pt idx="2">
                  <c:v>0.00132495812744418</c:v>
                </c:pt>
                <c:pt idx="3">
                  <c:v>0.00119593819604478</c:v>
                </c:pt>
                <c:pt idx="4">
                  <c:v>0.000196463658131458</c:v>
                </c:pt>
                <c:pt idx="5">
                  <c:v>0.000659012303608391</c:v>
                </c:pt>
                <c:pt idx="6">
                  <c:v>0.000710467530198252</c:v>
                </c:pt>
                <c:pt idx="7">
                  <c:v>0.000269242061221997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'PE2'!$J$75:$J$82</c:f>
              <c:numCache>
                <c:formatCode>General</c:formatCode>
                <c:ptCount val="8"/>
                <c:pt idx="0">
                  <c:v>0.000781653617188092</c:v>
                </c:pt>
                <c:pt idx="1">
                  <c:v>0.000317689175344336</c:v>
                </c:pt>
                <c:pt idx="2">
                  <c:v>0.000406294445823124</c:v>
                </c:pt>
                <c:pt idx="3">
                  <c:v>0.00013472524000049</c:v>
                </c:pt>
                <c:pt idx="4">
                  <c:v>0.00122233124466415</c:v>
                </c:pt>
                <c:pt idx="5">
                  <c:v>0.000723434454951298</c:v>
                </c:pt>
                <c:pt idx="6">
                  <c:v>0.000691546829234999</c:v>
                </c:pt>
                <c:pt idx="7">
                  <c:v>0.000301623408765269</c:v>
                </c:pt>
              </c:numCache>
            </c:numRef>
          </c:yVal>
        </c:ser>
        <c:axId val="514175800"/>
        <c:axId val="514179016"/>
      </c:scatterChart>
      <c:valAx>
        <c:axId val="514175800"/>
        <c:scaling>
          <c:orientation val="minMax"/>
        </c:scaling>
        <c:axPos val="b"/>
        <c:tickLblPos val="nextTo"/>
        <c:crossAx val="514179016"/>
        <c:crosses val="autoZero"/>
        <c:crossBetween val="midCat"/>
      </c:valAx>
      <c:valAx>
        <c:axId val="514179016"/>
        <c:scaling>
          <c:orientation val="minMax"/>
        </c:scaling>
        <c:axPos val="l"/>
        <c:majorGridlines/>
        <c:numFmt formatCode="General" sourceLinked="1"/>
        <c:tickLblPos val="nextTo"/>
        <c:crossAx val="5141758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IL 17 Expression: Adults</a:t>
            </a:r>
          </a:p>
        </c:rich>
      </c:tx>
      <c:layout>
        <c:manualLayout>
          <c:xMode val="edge"/>
          <c:yMode val="edge"/>
          <c:x val="0.261111288188536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444542402169"/>
          <c:y val="0.18402793378019"/>
          <c:w val="0.825000559489312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99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'IL17'!$I$35:$I$38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'IL17'!$J$35:$J$38</c:f>
              <c:numCache>
                <c:formatCode>General</c:formatCode>
                <c:ptCount val="4"/>
                <c:pt idx="0">
                  <c:v>0.00436030118953227</c:v>
                </c:pt>
                <c:pt idx="1">
                  <c:v>0.00376263477904186</c:v>
                </c:pt>
                <c:pt idx="2">
                  <c:v>0.00547025761590112</c:v>
                </c:pt>
                <c:pt idx="3">
                  <c:v>0.00827324854488388</c:v>
                </c:pt>
              </c:numCache>
            </c:numRef>
          </c:val>
        </c:ser>
        <c:axId val="514281064"/>
        <c:axId val="514284760"/>
      </c:barChart>
      <c:catAx>
        <c:axId val="514281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284760"/>
        <c:crosses val="autoZero"/>
        <c:auto val="1"/>
        <c:lblAlgn val="ctr"/>
        <c:lblOffset val="100"/>
        <c:tickLblSkip val="1"/>
        <c:tickMarkSkip val="1"/>
      </c:catAx>
      <c:valAx>
        <c:axId val="514284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281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IL 17 Expression: Adults</a:t>
            </a:r>
          </a:p>
        </c:rich>
      </c:tx>
      <c:layout>
        <c:manualLayout>
          <c:xMode val="edge"/>
          <c:yMode val="edge"/>
          <c:x val="0.261111288188536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444542402169"/>
          <c:y val="0.18402793378019"/>
          <c:w val="0.825000559489312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99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'IL17'!$I$39:$I$42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'IL17'!$J$39:$J$42</c:f>
              <c:numCache>
                <c:formatCode>General</c:formatCode>
                <c:ptCount val="4"/>
                <c:pt idx="0">
                  <c:v>0.00406146798428706</c:v>
                </c:pt>
                <c:pt idx="1">
                  <c:v>0.0068717530803925</c:v>
                </c:pt>
                <c:pt idx="2">
                  <c:v>0.00491527940271669</c:v>
                </c:pt>
                <c:pt idx="3">
                  <c:v>0.00601794166196287</c:v>
                </c:pt>
              </c:numCache>
            </c:numRef>
          </c:val>
        </c:ser>
        <c:axId val="514318440"/>
        <c:axId val="514322136"/>
      </c:barChart>
      <c:catAx>
        <c:axId val="514318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22136"/>
        <c:crosses val="autoZero"/>
        <c:auto val="1"/>
        <c:lblAlgn val="ctr"/>
        <c:lblOffset val="100"/>
        <c:tickLblSkip val="1"/>
        <c:tickMarkSkip val="1"/>
      </c:catAx>
      <c:valAx>
        <c:axId val="5143221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184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IL 17 Expression: juv gills</a:t>
            </a:r>
          </a:p>
        </c:rich>
      </c:tx>
      <c:layout>
        <c:manualLayout>
          <c:xMode val="edge"/>
          <c:yMode val="edge"/>
          <c:x val="0.247222389880635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444542402169"/>
          <c:y val="0.18402793378019"/>
          <c:w val="0.825000559489312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DD08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'IL17'!$I$84:$I$87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'IL17'!$J$84:$J$87</c:f>
              <c:numCache>
                <c:formatCode>General</c:formatCode>
                <c:ptCount val="4"/>
                <c:pt idx="0">
                  <c:v>0.0128209731026191</c:v>
                </c:pt>
                <c:pt idx="1">
                  <c:v>0.00743896551101771</c:v>
                </c:pt>
                <c:pt idx="2">
                  <c:v>0.00805414776201791</c:v>
                </c:pt>
                <c:pt idx="3">
                  <c:v>0.00984389431219218</c:v>
                </c:pt>
              </c:numCache>
            </c:numRef>
          </c:val>
        </c:ser>
        <c:axId val="514355352"/>
        <c:axId val="514359048"/>
      </c:barChart>
      <c:catAx>
        <c:axId val="5143553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59048"/>
        <c:crosses val="autoZero"/>
        <c:auto val="1"/>
        <c:lblAlgn val="ctr"/>
        <c:lblOffset val="100"/>
        <c:tickLblSkip val="1"/>
        <c:tickMarkSkip val="1"/>
      </c:catAx>
      <c:valAx>
        <c:axId val="514359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55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IL 17 Expression: juv gills</a:t>
            </a:r>
          </a:p>
        </c:rich>
      </c:tx>
      <c:layout>
        <c:manualLayout>
          <c:xMode val="edge"/>
          <c:yMode val="edge"/>
          <c:x val="0.247222389880635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4444542402169"/>
          <c:y val="0.18402793378019"/>
          <c:w val="0.825000559489312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DD080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'IL17'!$I$88:$I$91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'IL17'!$J$88:$J$91</c:f>
              <c:numCache>
                <c:formatCode>General</c:formatCode>
                <c:ptCount val="4"/>
                <c:pt idx="0">
                  <c:v>0.0101299693068184</c:v>
                </c:pt>
                <c:pt idx="1">
                  <c:v>0.00894902103710505</c:v>
                </c:pt>
                <c:pt idx="2">
                  <c:v>0.0104375604323185</c:v>
                </c:pt>
                <c:pt idx="3">
                  <c:v>0.00864142991160494</c:v>
                </c:pt>
              </c:numCache>
            </c:numRef>
          </c:val>
        </c:ser>
        <c:axId val="514392248"/>
        <c:axId val="514395944"/>
      </c:barChart>
      <c:catAx>
        <c:axId val="5143922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95944"/>
        <c:crosses val="autoZero"/>
        <c:auto val="1"/>
        <c:lblAlgn val="ctr"/>
        <c:lblOffset val="100"/>
        <c:tickLblSkip val="1"/>
        <c:tickMarkSkip val="1"/>
      </c:catAx>
      <c:valAx>
        <c:axId val="514395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4392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IL17 Expression: adults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'IL17'!$J$2:$J$9</c:f>
              <c:numCache>
                <c:formatCode>General</c:formatCode>
                <c:ptCount val="8"/>
                <c:pt idx="0">
                  <c:v>0.00861717866728846</c:v>
                </c:pt>
                <c:pt idx="1">
                  <c:v>0.00211257173957543</c:v>
                </c:pt>
                <c:pt idx="2">
                  <c:v>0.00224755909376284</c:v>
                </c:pt>
                <c:pt idx="3">
                  <c:v>0.000780270662309736</c:v>
                </c:pt>
                <c:pt idx="4">
                  <c:v>0.013878110694565</c:v>
                </c:pt>
                <c:pt idx="5">
                  <c:v>0.00269307134808617</c:v>
                </c:pt>
                <c:pt idx="6">
                  <c:v>0.00327178953929429</c:v>
                </c:pt>
                <c:pt idx="7">
                  <c:v>0.00128185777137626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'IL17'!$J$10:$J$17</c:f>
              <c:numCache>
                <c:formatCode>General</c:formatCode>
                <c:ptCount val="8"/>
                <c:pt idx="0">
                  <c:v>0.00500723654573104</c:v>
                </c:pt>
                <c:pt idx="1">
                  <c:v>0.0046785770448989</c:v>
                </c:pt>
                <c:pt idx="2">
                  <c:v>0.00207958484696721</c:v>
                </c:pt>
                <c:pt idx="3">
                  <c:v>0.00189276395490798</c:v>
                </c:pt>
                <c:pt idx="4">
                  <c:v>0.00273035266166669</c:v>
                </c:pt>
                <c:pt idx="5">
                  <c:v>0.00358726349313662</c:v>
                </c:pt>
                <c:pt idx="6">
                  <c:v>0.00915698874997717</c:v>
                </c:pt>
                <c:pt idx="7">
                  <c:v>0.000968310935049239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'IL17'!$J$18:$J$25</c:f>
              <c:numCache>
                <c:formatCode>General</c:formatCode>
                <c:ptCount val="8"/>
                <c:pt idx="0">
                  <c:v>0.00429209163931658</c:v>
                </c:pt>
                <c:pt idx="1">
                  <c:v>0.00344074599512055</c:v>
                </c:pt>
                <c:pt idx="2">
                  <c:v>0.00481854652593114</c:v>
                </c:pt>
                <c:pt idx="3">
                  <c:v>0.00167066956511205</c:v>
                </c:pt>
                <c:pt idx="4">
                  <c:v>0.00323032862587068</c:v>
                </c:pt>
                <c:pt idx="5">
                  <c:v>0.0204226869135425</c:v>
                </c:pt>
                <c:pt idx="6">
                  <c:v>0.00267603232066746</c:v>
                </c:pt>
                <c:pt idx="7">
                  <c:v>0.00321095934164801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'IL17'!$J$26:$J$33</c:f>
              <c:numCache>
                <c:formatCode>General</c:formatCode>
                <c:ptCount val="8"/>
                <c:pt idx="0">
                  <c:v>0.00436043929223635</c:v>
                </c:pt>
                <c:pt idx="1">
                  <c:v>0.00182380119704013</c:v>
                </c:pt>
                <c:pt idx="2">
                  <c:v>0.00613236270250248</c:v>
                </c:pt>
                <c:pt idx="3">
                  <c:v>0.0223468214484659</c:v>
                </c:pt>
                <c:pt idx="4">
                  <c:v>0.00282336738956883</c:v>
                </c:pt>
                <c:pt idx="5">
                  <c:v>0.0179466865257979</c:v>
                </c:pt>
                <c:pt idx="6">
                  <c:v>0.0022995126708961</c:v>
                </c:pt>
                <c:pt idx="7">
                  <c:v>0.00845299713256344</c:v>
                </c:pt>
              </c:numCache>
            </c:numRef>
          </c:yVal>
        </c:ser>
        <c:axId val="514376232"/>
        <c:axId val="514404184"/>
      </c:scatterChart>
      <c:valAx>
        <c:axId val="514376232"/>
        <c:scaling>
          <c:orientation val="minMax"/>
        </c:scaling>
        <c:axPos val="b"/>
        <c:tickLblPos val="nextTo"/>
        <c:crossAx val="514404184"/>
        <c:crosses val="autoZero"/>
        <c:crossBetween val="midCat"/>
      </c:valAx>
      <c:valAx>
        <c:axId val="514404184"/>
        <c:scaling>
          <c:orientation val="minMax"/>
        </c:scaling>
        <c:axPos val="l"/>
        <c:majorGridlines/>
        <c:numFmt formatCode="General" sourceLinked="1"/>
        <c:tickLblPos val="nextTo"/>
        <c:crossAx val="5143762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EF1 Expression: juv gills</a:t>
            </a:r>
          </a:p>
        </c:rich>
      </c:tx>
      <c:layout>
        <c:manualLayout>
          <c:xMode val="edge"/>
          <c:yMode val="edge"/>
          <c:x val="0.263889067850117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222355972192"/>
          <c:y val="0.18402793378019"/>
          <c:w val="0.611111525547638"/>
          <c:h val="0.6979172582984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20884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fixedVal"/>
            <c:val val="2.17E-6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'EF1'!$H$84:$H$87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'EF1'!$I$84:$I$87</c:f>
              <c:numCache>
                <c:formatCode>General</c:formatCode>
                <c:ptCount val="4"/>
                <c:pt idx="0">
                  <c:v>2.85054952881094E-6</c:v>
                </c:pt>
                <c:pt idx="1">
                  <c:v>5.55710675475491E-6</c:v>
                </c:pt>
                <c:pt idx="2">
                  <c:v>4.77935579697124E-6</c:v>
                </c:pt>
                <c:pt idx="3">
                  <c:v>3.93151339022062E-6</c:v>
                </c:pt>
              </c:numCache>
            </c:numRef>
          </c:val>
        </c:ser>
        <c:axId val="512026664"/>
        <c:axId val="512030200"/>
      </c:barChart>
      <c:catAx>
        <c:axId val="512026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030200"/>
        <c:crosses val="autoZero"/>
        <c:auto val="1"/>
        <c:lblAlgn val="ctr"/>
        <c:lblOffset val="100"/>
        <c:tickLblSkip val="1"/>
        <c:tickMarkSkip val="1"/>
      </c:catAx>
      <c:valAx>
        <c:axId val="512030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02666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56118812472"/>
          <c:y val="0.506944874186939"/>
          <c:w val="0.15277788138691"/>
          <c:h val="0.052083377484959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IL17 Expression: juve gills</a:t>
            </a:r>
          </a:p>
        </c:rich>
      </c:tx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'IL17'!$J$51:$J$58</c:f>
              <c:numCache>
                <c:formatCode>General</c:formatCode>
                <c:ptCount val="8"/>
                <c:pt idx="0">
                  <c:v>0.0120554934342307</c:v>
                </c:pt>
                <c:pt idx="1">
                  <c:v>0.0128652958595264</c:v>
                </c:pt>
                <c:pt idx="2">
                  <c:v>0.0103387495371509</c:v>
                </c:pt>
                <c:pt idx="3">
                  <c:v>0.0232111657627568</c:v>
                </c:pt>
                <c:pt idx="4">
                  <c:v>0.0169146112780285</c:v>
                </c:pt>
                <c:pt idx="5">
                  <c:v>0.00701612767460728</c:v>
                </c:pt>
                <c:pt idx="6">
                  <c:v>0.012234380695519</c:v>
                </c:pt>
                <c:pt idx="7">
                  <c:v>0.00793196057913295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'IL17'!$J$59:$J$66</c:f>
              <c:numCache>
                <c:formatCode>General</c:formatCode>
                <c:ptCount val="8"/>
                <c:pt idx="0">
                  <c:v>0.00985024700896291</c:v>
                </c:pt>
                <c:pt idx="1">
                  <c:v>0.00627238268490889</c:v>
                </c:pt>
                <c:pt idx="2">
                  <c:v>0.0113261946776698</c:v>
                </c:pt>
                <c:pt idx="3">
                  <c:v>0.00732743789074583</c:v>
                </c:pt>
                <c:pt idx="4">
                  <c:v>0.00959638782141357</c:v>
                </c:pt>
                <c:pt idx="5">
                  <c:v>0.00477426257745388</c:v>
                </c:pt>
                <c:pt idx="6">
                  <c:v>0.00617934364555088</c:v>
                </c:pt>
                <c:pt idx="7">
                  <c:v>0.00418546778143592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'IL17'!$J$67:$J$74</c:f>
              <c:numCache>
                <c:formatCode>General</c:formatCode>
                <c:ptCount val="8"/>
                <c:pt idx="0">
                  <c:v>0.00375159197727698</c:v>
                </c:pt>
                <c:pt idx="1">
                  <c:v>0.0162186990519898</c:v>
                </c:pt>
                <c:pt idx="2">
                  <c:v>0.0107726546030336</c:v>
                </c:pt>
                <c:pt idx="3">
                  <c:v>0.00602621190574125</c:v>
                </c:pt>
                <c:pt idx="4">
                  <c:v>0.00606298679361685</c:v>
                </c:pt>
                <c:pt idx="5">
                  <c:v>0.0119838538498195</c:v>
                </c:pt>
                <c:pt idx="6">
                  <c:v>0.00347848404089271</c:v>
                </c:pt>
                <c:pt idx="7">
                  <c:v>0.00613869987377267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'IL17'!$J$75:$J$82</c:f>
              <c:numCache>
                <c:formatCode>General</c:formatCode>
                <c:ptCount val="8"/>
                <c:pt idx="0">
                  <c:v>0.00635727483194366</c:v>
                </c:pt>
                <c:pt idx="1">
                  <c:v>0.00803771826979178</c:v>
                </c:pt>
                <c:pt idx="2">
                  <c:v>0.0109976765465805</c:v>
                </c:pt>
                <c:pt idx="3">
                  <c:v>0.012696683990404</c:v>
                </c:pt>
                <c:pt idx="4">
                  <c:v>0.00726816425106397</c:v>
                </c:pt>
                <c:pt idx="5">
                  <c:v>0.0252517560458893</c:v>
                </c:pt>
                <c:pt idx="6">
                  <c:v>0.00264232097432067</c:v>
                </c:pt>
                <c:pt idx="7">
                  <c:v>0.00549955958754353</c:v>
                </c:pt>
              </c:numCache>
            </c:numRef>
          </c:yVal>
        </c:ser>
        <c:axId val="514443624"/>
        <c:axId val="514446840"/>
      </c:scatterChart>
      <c:valAx>
        <c:axId val="514443624"/>
        <c:scaling>
          <c:orientation val="minMax"/>
        </c:scaling>
        <c:axPos val="b"/>
        <c:tickLblPos val="nextTo"/>
        <c:crossAx val="514446840"/>
        <c:crosses val="autoZero"/>
        <c:crossBetween val="midCat"/>
      </c:valAx>
      <c:valAx>
        <c:axId val="514446840"/>
        <c:scaling>
          <c:orientation val="minMax"/>
        </c:scaling>
        <c:axPos val="l"/>
        <c:majorGridlines/>
        <c:numFmt formatCode="General" sourceLinked="1"/>
        <c:tickLblPos val="nextTo"/>
        <c:crossAx val="5144436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EF1 Expression: juv gills</a:t>
            </a:r>
          </a:p>
        </c:rich>
      </c:tx>
      <c:layout>
        <c:manualLayout>
          <c:xMode val="edge"/>
          <c:yMode val="edge"/>
          <c:x val="0.263889067850117"/>
          <c:y val="0.034722251656639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222355972192"/>
          <c:y val="0.18402793378019"/>
          <c:w val="0.611111525547638"/>
          <c:h val="0.65277833114482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20884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fixedVal"/>
            <c:val val="2.17E-6"/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'EF1'!$H$88:$H$91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'EF1'!$I$88:$I$91</c:f>
              <c:numCache>
                <c:formatCode>General</c:formatCode>
                <c:ptCount val="4"/>
                <c:pt idx="0">
                  <c:v>4.20382814178293E-6</c:v>
                </c:pt>
                <c:pt idx="1">
                  <c:v>4.35543459359593E-6</c:v>
                </c:pt>
                <c:pt idx="2">
                  <c:v>3.81495266289109E-6</c:v>
                </c:pt>
                <c:pt idx="3">
                  <c:v>4.74431007248776E-6</c:v>
                </c:pt>
              </c:numCache>
            </c:numRef>
          </c:val>
        </c:ser>
        <c:axId val="512069960"/>
        <c:axId val="512073496"/>
      </c:barChart>
      <c:catAx>
        <c:axId val="5120699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073496"/>
        <c:crosses val="autoZero"/>
        <c:auto val="1"/>
        <c:lblAlgn val="ctr"/>
        <c:lblOffset val="100"/>
        <c:tickLblSkip val="1"/>
        <c:tickMarkSkip val="1"/>
      </c:catAx>
      <c:valAx>
        <c:axId val="512073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06996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556118812472"/>
          <c:y val="0.486111523192955"/>
          <c:w val="0.15277788138691"/>
          <c:h val="0.052083377484959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Prx6 Expression: juv wb</a:t>
            </a:r>
          </a:p>
        </c:rich>
      </c:tx>
      <c:layout>
        <c:manualLayout>
          <c:xMode val="edge"/>
          <c:yMode val="edge"/>
          <c:x val="0.294643713505957"/>
          <c:y val="0.0350195051537969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071765926589"/>
          <c:y val="0.178988581897184"/>
          <c:w val="0.851192950128319"/>
          <c:h val="0.704281159204138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33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rrBars>
            <c:errBarType val="both"/>
            <c:errValType val="cust"/>
            <c:plus>
              <c:numRef>
                <c:f>'Prx6'!$K$21</c:f>
                <c:numCache>
                  <c:formatCode>General</c:formatCode>
                  <c:ptCount val="1"/>
                  <c:pt idx="0">
                    <c:v>0.049004973723468</c:v>
                  </c:pt>
                </c:numCache>
              </c:numRef>
            </c:plus>
            <c:minus>
              <c:numRef>
                <c:f>'Prx6'!$K$21</c:f>
                <c:numCache>
                  <c:formatCode>General</c:formatCode>
                  <c:ptCount val="1"/>
                  <c:pt idx="0">
                    <c:v>0.049004973723468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'Prx6'!$J$19:$J$20</c:f>
              <c:strCache>
                <c:ptCount val="2"/>
                <c:pt idx="0">
                  <c:v>Mean CO2</c:v>
                </c:pt>
                <c:pt idx="1">
                  <c:v>Mean Air</c:v>
                </c:pt>
              </c:strCache>
            </c:strRef>
          </c:cat>
          <c:val>
            <c:numRef>
              <c:f>'Prx6'!$K$19:$K$20</c:f>
              <c:numCache>
                <c:formatCode>General</c:formatCode>
                <c:ptCount val="2"/>
                <c:pt idx="0">
                  <c:v>0.110147466861611</c:v>
                </c:pt>
                <c:pt idx="1">
                  <c:v>0.129505344454168</c:v>
                </c:pt>
              </c:numCache>
            </c:numRef>
          </c:val>
        </c:ser>
        <c:axId val="512140040"/>
        <c:axId val="512143672"/>
      </c:barChart>
      <c:catAx>
        <c:axId val="512140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143672"/>
        <c:crosses val="autoZero"/>
        <c:auto val="1"/>
        <c:lblAlgn val="ctr"/>
        <c:lblOffset val="100"/>
        <c:tickLblSkip val="1"/>
        <c:tickMarkSkip val="1"/>
      </c:catAx>
      <c:valAx>
        <c:axId val="512143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140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Prx6 Expression : Adults</a:t>
            </a:r>
          </a:p>
        </c:rich>
      </c:tx>
      <c:layout>
        <c:manualLayout>
          <c:xMode val="edge"/>
          <c:yMode val="edge"/>
          <c:x val="0.145228730692182"/>
          <c:y val="0.042780944149639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975692219636"/>
          <c:y val="0.267380900935246"/>
          <c:w val="0.788384538043272"/>
          <c:h val="0.47059038564603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33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'Prx6'!$I$57:$I$60</c:f>
              <c:strCache>
                <c:ptCount val="4"/>
                <c:pt idx="0">
                  <c:v>Mean AC</c:v>
                </c:pt>
                <c:pt idx="1">
                  <c:v>Mean AV</c:v>
                </c:pt>
                <c:pt idx="2">
                  <c:v>Mean CC</c:v>
                </c:pt>
                <c:pt idx="3">
                  <c:v>Mean CV</c:v>
                </c:pt>
              </c:strCache>
            </c:strRef>
          </c:cat>
          <c:val>
            <c:numRef>
              <c:f>'Prx6'!$J$57:$J$60</c:f>
              <c:numCache>
                <c:formatCode>General</c:formatCode>
                <c:ptCount val="4"/>
                <c:pt idx="0">
                  <c:v>0.297643732337999</c:v>
                </c:pt>
                <c:pt idx="1">
                  <c:v>0.549261191929983</c:v>
                </c:pt>
                <c:pt idx="2">
                  <c:v>0.442291726468387</c:v>
                </c:pt>
                <c:pt idx="3">
                  <c:v>0.774161586525825</c:v>
                </c:pt>
              </c:numCache>
            </c:numRef>
          </c:val>
        </c:ser>
        <c:axId val="512176456"/>
        <c:axId val="512180152"/>
      </c:barChart>
      <c:catAx>
        <c:axId val="512176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180152"/>
        <c:crosses val="autoZero"/>
        <c:auto val="1"/>
        <c:lblAlgn val="ctr"/>
        <c:lblOffset val="100"/>
        <c:tickLblSkip val="1"/>
        <c:tickMarkSkip val="1"/>
      </c:catAx>
      <c:valAx>
        <c:axId val="512180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1764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Prx6 Expression: Adults</a:t>
            </a:r>
          </a:p>
        </c:rich>
      </c:tx>
      <c:layout>
        <c:manualLayout>
          <c:xMode val="edge"/>
          <c:yMode val="edge"/>
          <c:x val="0.118181883756816"/>
          <c:y val="0.039772810029761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7272825635224"/>
          <c:y val="0.278409670208331"/>
          <c:w val="0.772727701486873"/>
          <c:h val="0.454546400340133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33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cat>
            <c:strRef>
              <c:f>'Prx6'!$I$61:$I$64</c:f>
              <c:strCache>
                <c:ptCount val="4"/>
                <c:pt idx="0">
                  <c:v>Mean Air</c:v>
                </c:pt>
                <c:pt idx="1">
                  <c:v>Mean CO2</c:v>
                </c:pt>
                <c:pt idx="2">
                  <c:v>Mean No Vt</c:v>
                </c:pt>
                <c:pt idx="3">
                  <c:v>Mean Vt</c:v>
                </c:pt>
              </c:strCache>
            </c:strRef>
          </c:cat>
          <c:val>
            <c:numRef>
              <c:f>'Prx6'!$J$61:$J$64</c:f>
              <c:numCache>
                <c:formatCode>General</c:formatCode>
                <c:ptCount val="4"/>
                <c:pt idx="0">
                  <c:v>0.423452462133991</c:v>
                </c:pt>
                <c:pt idx="1">
                  <c:v>0.608226656497106</c:v>
                </c:pt>
                <c:pt idx="2">
                  <c:v>0.369967729403193</c:v>
                </c:pt>
                <c:pt idx="3">
                  <c:v>0.661711389227904</c:v>
                </c:pt>
              </c:numCache>
            </c:numRef>
          </c:val>
        </c:ser>
        <c:axId val="512213080"/>
        <c:axId val="512216776"/>
      </c:barChart>
      <c:catAx>
        <c:axId val="512213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216776"/>
        <c:crosses val="autoZero"/>
        <c:auto val="1"/>
        <c:lblAlgn val="ctr"/>
        <c:lblOffset val="100"/>
        <c:tickLblSkip val="1"/>
        <c:tickMarkSkip val="1"/>
      </c:catAx>
      <c:valAx>
        <c:axId val="512216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12213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Prx6 Expression: Adults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AC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'Prx6'!$J$24:$J$31</c:f>
              <c:numCache>
                <c:formatCode>General</c:formatCode>
                <c:ptCount val="8"/>
                <c:pt idx="0">
                  <c:v>0.81066467496529</c:v>
                </c:pt>
                <c:pt idx="1">
                  <c:v>0.160105298236528</c:v>
                </c:pt>
                <c:pt idx="2">
                  <c:v>0.157608493226001</c:v>
                </c:pt>
                <c:pt idx="3">
                  <c:v>0.154682793138976</c:v>
                </c:pt>
                <c:pt idx="4">
                  <c:v>0.491700550834973</c:v>
                </c:pt>
                <c:pt idx="5">
                  <c:v>0.17078573794881</c:v>
                </c:pt>
                <c:pt idx="6">
                  <c:v>0.241159326196882</c:v>
                </c:pt>
                <c:pt idx="7">
                  <c:v>0.194442984156535</c:v>
                </c:pt>
              </c:numCache>
            </c:numRef>
          </c:yVal>
        </c:ser>
        <c:ser>
          <c:idx val="1"/>
          <c:order val="1"/>
          <c:tx>
            <c:v>AV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'Prx6'!$J$32:$J$39</c:f>
              <c:numCache>
                <c:formatCode>General</c:formatCode>
                <c:ptCount val="8"/>
                <c:pt idx="0">
                  <c:v>1.130001814736822</c:v>
                </c:pt>
                <c:pt idx="1">
                  <c:v>0.41451143101699</c:v>
                </c:pt>
                <c:pt idx="2">
                  <c:v>0.135958040944072</c:v>
                </c:pt>
                <c:pt idx="3">
                  <c:v>0.277637944432543</c:v>
                </c:pt>
                <c:pt idx="4">
                  <c:v>0.476499860624789</c:v>
                </c:pt>
                <c:pt idx="5">
                  <c:v>0.369199297484152</c:v>
                </c:pt>
                <c:pt idx="6">
                  <c:v>1.380754372773241</c:v>
                </c:pt>
                <c:pt idx="7">
                  <c:v>0.209526773427253</c:v>
                </c:pt>
              </c:numCache>
            </c:numRef>
          </c:yVal>
        </c:ser>
        <c:ser>
          <c:idx val="2"/>
          <c:order val="2"/>
          <c:tx>
            <c:v>CC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'Prx6'!$J$40:$J$47</c:f>
              <c:numCache>
                <c:formatCode>General</c:formatCode>
                <c:ptCount val="8"/>
                <c:pt idx="0">
                  <c:v>0.605085889597077</c:v>
                </c:pt>
                <c:pt idx="1">
                  <c:v>0.146179855289494</c:v>
                </c:pt>
                <c:pt idx="2">
                  <c:v>0.810957851452721</c:v>
                </c:pt>
                <c:pt idx="3">
                  <c:v>0.289118811437008</c:v>
                </c:pt>
                <c:pt idx="4">
                  <c:v>0.363281611627002</c:v>
                </c:pt>
                <c:pt idx="5">
                  <c:v>0.621964990661699</c:v>
                </c:pt>
                <c:pt idx="6">
                  <c:v>0.390322520215428</c:v>
                </c:pt>
                <c:pt idx="7">
                  <c:v>0.311422281466669</c:v>
                </c:pt>
              </c:numCache>
            </c:numRef>
          </c:yVal>
        </c:ser>
        <c:ser>
          <c:idx val="3"/>
          <c:order val="3"/>
          <c:tx>
            <c:v>CV</c:v>
          </c:tx>
          <c:spPr>
            <a:ln w="47625">
              <a:noFill/>
            </a:ln>
          </c:spPr>
          <c:errBars>
            <c:errDir val="y"/>
            <c:errBarType val="both"/>
            <c:errValType val="stdErr"/>
          </c:errBars>
          <c:yVal>
            <c:numRef>
              <c:f>'Prx6'!$J$48:$J$55</c:f>
              <c:numCache>
                <c:formatCode>General</c:formatCode>
                <c:ptCount val="8"/>
                <c:pt idx="0">
                  <c:v>0.264812770066415</c:v>
                </c:pt>
                <c:pt idx="1">
                  <c:v>0.614162198909027</c:v>
                </c:pt>
                <c:pt idx="2">
                  <c:v>1.084178170254144</c:v>
                </c:pt>
                <c:pt idx="3">
                  <c:v>1.39024411599369</c:v>
                </c:pt>
                <c:pt idx="4">
                  <c:v>0.444805922553381</c:v>
                </c:pt>
                <c:pt idx="5">
                  <c:v>1.640016602210239</c:v>
                </c:pt>
                <c:pt idx="6">
                  <c:v>0.30894318502903</c:v>
                </c:pt>
                <c:pt idx="7">
                  <c:v>0.446129727190675</c:v>
                </c:pt>
              </c:numCache>
            </c:numRef>
          </c:yVal>
        </c:ser>
        <c:axId val="512196840"/>
        <c:axId val="512200056"/>
      </c:scatterChart>
      <c:valAx>
        <c:axId val="512196840"/>
        <c:scaling>
          <c:orientation val="minMax"/>
        </c:scaling>
        <c:axPos val="b"/>
        <c:tickLblPos val="nextTo"/>
        <c:crossAx val="512200056"/>
        <c:crosses val="autoZero"/>
        <c:crossBetween val="midCat"/>
      </c:valAx>
      <c:valAx>
        <c:axId val="512200056"/>
        <c:scaling>
          <c:orientation val="minMax"/>
        </c:scaling>
        <c:axPos val="l"/>
        <c:majorGridlines/>
        <c:numFmt formatCode="General" sourceLinked="1"/>
        <c:tickLblPos val="nextTo"/>
        <c:crossAx val="5121968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<Relationship Id="rId5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7" Type="http://schemas.openxmlformats.org/officeDocument/2006/relationships/chart" Target="../charts/chart17.xml"/><Relationship Id="rId8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<Relationship Id="rId7" Type="http://schemas.openxmlformats.org/officeDocument/2006/relationships/chart" Target="../charts/chart25.xml"/><Relationship Id="rId8" Type="http://schemas.openxmlformats.org/officeDocument/2006/relationships/chart" Target="../charts/chart26.xml"/><Relationship Id="rId9" Type="http://schemas.openxmlformats.org/officeDocument/2006/relationships/chart" Target="../charts/chart27.xml"/><Relationship Id="rId10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Relationship Id="rId3" Type="http://schemas.openxmlformats.org/officeDocument/2006/relationships/chart" Target="../charts/chart31.xml"/><Relationship Id="rId4" Type="http://schemas.openxmlformats.org/officeDocument/2006/relationships/chart" Target="../charts/chart32.xml"/><Relationship Id="rId5" Type="http://schemas.openxmlformats.org/officeDocument/2006/relationships/chart" Target="../charts/chart33.xml"/><Relationship Id="rId6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Relationship Id="rId2" Type="http://schemas.openxmlformats.org/officeDocument/2006/relationships/chart" Target="../charts/chart36.xml"/><Relationship Id="rId3" Type="http://schemas.openxmlformats.org/officeDocument/2006/relationships/chart" Target="../charts/chart37.xml"/><Relationship Id="rId4" Type="http://schemas.openxmlformats.org/officeDocument/2006/relationships/chart" Target="../charts/chart38.xml"/><Relationship Id="rId5" Type="http://schemas.openxmlformats.org/officeDocument/2006/relationships/chart" Target="../charts/chart39.xml"/><Relationship Id="rId6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558800</xdr:colOff>
      <xdr:row>1</xdr:row>
      <xdr:rowOff>38100</xdr:rowOff>
    </xdr:from>
    <xdr:to>
      <xdr:col>9</xdr:col>
      <xdr:colOff>736600</xdr:colOff>
      <xdr:row>15</xdr:row>
      <xdr:rowOff>152400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622300</xdr:colOff>
      <xdr:row>20</xdr:row>
      <xdr:rowOff>25400</xdr:rowOff>
    </xdr:from>
    <xdr:to>
      <xdr:col>5</xdr:col>
      <xdr:colOff>431800</xdr:colOff>
      <xdr:row>42</xdr:row>
      <xdr:rowOff>50800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850900</xdr:colOff>
      <xdr:row>34</xdr:row>
      <xdr:rowOff>63500</xdr:rowOff>
    </xdr:from>
    <xdr:to>
      <xdr:col>5</xdr:col>
      <xdr:colOff>609600</xdr:colOff>
      <xdr:row>48</xdr:row>
      <xdr:rowOff>50800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482600</xdr:colOff>
      <xdr:row>69</xdr:row>
      <xdr:rowOff>152400</xdr:rowOff>
    </xdr:from>
    <xdr:to>
      <xdr:col>5</xdr:col>
      <xdr:colOff>292100</xdr:colOff>
      <xdr:row>92</xdr:row>
      <xdr:rowOff>12700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723900</xdr:colOff>
      <xdr:row>53</xdr:row>
      <xdr:rowOff>101600</xdr:rowOff>
    </xdr:from>
    <xdr:to>
      <xdr:col>5</xdr:col>
      <xdr:colOff>533400</xdr:colOff>
      <xdr:row>75</xdr:row>
      <xdr:rowOff>127000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482600</xdr:colOff>
      <xdr:row>1</xdr:row>
      <xdr:rowOff>25400</xdr:rowOff>
    </xdr:from>
    <xdr:to>
      <xdr:col>17</xdr:col>
      <xdr:colOff>939800</xdr:colOff>
      <xdr:row>20</xdr:row>
      <xdr:rowOff>152400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508000</xdr:colOff>
      <xdr:row>49</xdr:row>
      <xdr:rowOff>139700</xdr:rowOff>
    </xdr:from>
    <xdr:to>
      <xdr:col>4</xdr:col>
      <xdr:colOff>711200</xdr:colOff>
      <xdr:row>64</xdr:row>
      <xdr:rowOff>25400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368300</xdr:colOff>
      <xdr:row>64</xdr:row>
      <xdr:rowOff>12700</xdr:rowOff>
    </xdr:from>
    <xdr:to>
      <xdr:col>9</xdr:col>
      <xdr:colOff>1028700</xdr:colOff>
      <xdr:row>77</xdr:row>
      <xdr:rowOff>101600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444500</xdr:colOff>
      <xdr:row>67</xdr:row>
      <xdr:rowOff>139700</xdr:rowOff>
    </xdr:from>
    <xdr:to>
      <xdr:col>5</xdr:col>
      <xdr:colOff>254000</xdr:colOff>
      <xdr:row>84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495300</xdr:colOff>
      <xdr:row>1</xdr:row>
      <xdr:rowOff>50800</xdr:rowOff>
    </xdr:from>
    <xdr:to>
      <xdr:col>5</xdr:col>
      <xdr:colOff>304800</xdr:colOff>
      <xdr:row>17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901700</xdr:colOff>
      <xdr:row>1</xdr:row>
      <xdr:rowOff>139700</xdr:rowOff>
    </xdr:from>
    <xdr:to>
      <xdr:col>4</xdr:col>
      <xdr:colOff>901700</xdr:colOff>
      <xdr:row>20</xdr:row>
      <xdr:rowOff>114300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622300</xdr:colOff>
      <xdr:row>23</xdr:row>
      <xdr:rowOff>152400</xdr:rowOff>
    </xdr:from>
    <xdr:to>
      <xdr:col>5</xdr:col>
      <xdr:colOff>88900</xdr:colOff>
      <xdr:row>39</xdr:row>
      <xdr:rowOff>127000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279400</xdr:colOff>
      <xdr:row>30</xdr:row>
      <xdr:rowOff>12700</xdr:rowOff>
    </xdr:from>
    <xdr:to>
      <xdr:col>4</xdr:col>
      <xdr:colOff>698500</xdr:colOff>
      <xdr:row>45</xdr:row>
      <xdr:rowOff>152400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88900</xdr:colOff>
      <xdr:row>78</xdr:row>
      <xdr:rowOff>38100</xdr:rowOff>
    </xdr:from>
    <xdr:to>
      <xdr:col>4</xdr:col>
      <xdr:colOff>889000</xdr:colOff>
      <xdr:row>95</xdr:row>
      <xdr:rowOff>152400</xdr:rowOff>
    </xdr:to>
    <xdr:graphicFrame macro="">
      <xdr:nvGraphicFramePr>
        <xdr:cNvPr id="307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50800</xdr:colOff>
      <xdr:row>77</xdr:row>
      <xdr:rowOff>101600</xdr:rowOff>
    </xdr:from>
    <xdr:to>
      <xdr:col>13</xdr:col>
      <xdr:colOff>736600</xdr:colOff>
      <xdr:row>95</xdr:row>
      <xdr:rowOff>50800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571500</xdr:colOff>
      <xdr:row>3</xdr:row>
      <xdr:rowOff>139700</xdr:rowOff>
    </xdr:from>
    <xdr:to>
      <xdr:col>5</xdr:col>
      <xdr:colOff>381000</xdr:colOff>
      <xdr:row>20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330200</xdr:colOff>
      <xdr:row>26</xdr:row>
      <xdr:rowOff>12700</xdr:rowOff>
    </xdr:from>
    <xdr:to>
      <xdr:col>11</xdr:col>
      <xdr:colOff>101600</xdr:colOff>
      <xdr:row>45</xdr:row>
      <xdr:rowOff>63500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241300</xdr:colOff>
      <xdr:row>70</xdr:row>
      <xdr:rowOff>88900</xdr:rowOff>
    </xdr:from>
    <xdr:to>
      <xdr:col>10</xdr:col>
      <xdr:colOff>355600</xdr:colOff>
      <xdr:row>89</xdr:row>
      <xdr:rowOff>12700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15</xdr:row>
      <xdr:rowOff>25400</xdr:rowOff>
    </xdr:from>
    <xdr:to>
      <xdr:col>5</xdr:col>
      <xdr:colOff>622300</xdr:colOff>
      <xdr:row>37</xdr:row>
      <xdr:rowOff>38100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850900</xdr:colOff>
      <xdr:row>60</xdr:row>
      <xdr:rowOff>0</xdr:rowOff>
    </xdr:from>
    <xdr:to>
      <xdr:col>5</xdr:col>
      <xdr:colOff>660400</xdr:colOff>
      <xdr:row>82</xdr:row>
      <xdr:rowOff>12700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584200</xdr:colOff>
      <xdr:row>22</xdr:row>
      <xdr:rowOff>0</xdr:rowOff>
    </xdr:from>
    <xdr:to>
      <xdr:col>5</xdr:col>
      <xdr:colOff>393700</xdr:colOff>
      <xdr:row>44</xdr:row>
      <xdr:rowOff>12700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584200</xdr:colOff>
      <xdr:row>64</xdr:row>
      <xdr:rowOff>139700</xdr:rowOff>
    </xdr:from>
    <xdr:to>
      <xdr:col>5</xdr:col>
      <xdr:colOff>393700</xdr:colOff>
      <xdr:row>86</xdr:row>
      <xdr:rowOff>152400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1</xdr:row>
      <xdr:rowOff>127000</xdr:rowOff>
    </xdr:from>
    <xdr:to>
      <xdr:col>5</xdr:col>
      <xdr:colOff>381000</xdr:colOff>
      <xdr:row>18</xdr:row>
      <xdr:rowOff>63500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812800</xdr:colOff>
      <xdr:row>49</xdr:row>
      <xdr:rowOff>88900</xdr:rowOff>
    </xdr:from>
    <xdr:to>
      <xdr:col>5</xdr:col>
      <xdr:colOff>622300</xdr:colOff>
      <xdr:row>66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838200</xdr:colOff>
      <xdr:row>124</xdr:row>
      <xdr:rowOff>50800</xdr:rowOff>
    </xdr:from>
    <xdr:to>
      <xdr:col>11</xdr:col>
      <xdr:colOff>228600</xdr:colOff>
      <xdr:row>140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901700</xdr:colOff>
      <xdr:row>123</xdr:row>
      <xdr:rowOff>114300</xdr:rowOff>
    </xdr:from>
    <xdr:to>
      <xdr:col>17</xdr:col>
      <xdr:colOff>711200</xdr:colOff>
      <xdr:row>140</xdr:row>
      <xdr:rowOff>50800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177800</xdr:colOff>
      <xdr:row>116</xdr:row>
      <xdr:rowOff>76200</xdr:rowOff>
    </xdr:from>
    <xdr:to>
      <xdr:col>16</xdr:col>
      <xdr:colOff>939800</xdr:colOff>
      <xdr:row>133</xdr:row>
      <xdr:rowOff>12700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749300</xdr:colOff>
      <xdr:row>120</xdr:row>
      <xdr:rowOff>76200</xdr:rowOff>
    </xdr:from>
    <xdr:to>
      <xdr:col>11</xdr:col>
      <xdr:colOff>139700</xdr:colOff>
      <xdr:row>137</xdr:row>
      <xdr:rowOff>12700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29</xdr:row>
      <xdr:rowOff>25400</xdr:rowOff>
    </xdr:from>
    <xdr:to>
      <xdr:col>4</xdr:col>
      <xdr:colOff>901700</xdr:colOff>
      <xdr:row>46</xdr:row>
      <xdr:rowOff>139700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889000</xdr:colOff>
      <xdr:row>15</xdr:row>
      <xdr:rowOff>152400</xdr:rowOff>
    </xdr:from>
    <xdr:to>
      <xdr:col>4</xdr:col>
      <xdr:colOff>749300</xdr:colOff>
      <xdr:row>33</xdr:row>
      <xdr:rowOff>101600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596900</xdr:colOff>
      <xdr:row>62</xdr:row>
      <xdr:rowOff>0</xdr:rowOff>
    </xdr:from>
    <xdr:to>
      <xdr:col>5</xdr:col>
      <xdr:colOff>406400</xdr:colOff>
      <xdr:row>84</xdr:row>
      <xdr:rowOff>25400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635000</xdr:colOff>
      <xdr:row>65</xdr:row>
      <xdr:rowOff>63500</xdr:rowOff>
    </xdr:from>
    <xdr:to>
      <xdr:col>5</xdr:col>
      <xdr:colOff>444500</xdr:colOff>
      <xdr:row>87</xdr:row>
      <xdr:rowOff>88900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838200</xdr:colOff>
      <xdr:row>1</xdr:row>
      <xdr:rowOff>114300</xdr:rowOff>
    </xdr:from>
    <xdr:to>
      <xdr:col>5</xdr:col>
      <xdr:colOff>647700</xdr:colOff>
      <xdr:row>18</xdr:row>
      <xdr:rowOff>50800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736600</xdr:colOff>
      <xdr:row>51</xdr:row>
      <xdr:rowOff>76200</xdr:rowOff>
    </xdr:from>
    <xdr:to>
      <xdr:col>5</xdr:col>
      <xdr:colOff>546100</xdr:colOff>
      <xdr:row>68</xdr:row>
      <xdr:rowOff>12700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584200</xdr:colOff>
      <xdr:row>16</xdr:row>
      <xdr:rowOff>76200</xdr:rowOff>
    </xdr:from>
    <xdr:to>
      <xdr:col>5</xdr:col>
      <xdr:colOff>393700</xdr:colOff>
      <xdr:row>38</xdr:row>
      <xdr:rowOff>101600</xdr:rowOff>
    </xdr:to>
    <xdr:graphicFrame macro="">
      <xdr:nvGraphicFramePr>
        <xdr:cNvPr id="61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21</xdr:row>
      <xdr:rowOff>139700</xdr:rowOff>
    </xdr:from>
    <xdr:to>
      <xdr:col>5</xdr:col>
      <xdr:colOff>457200</xdr:colOff>
      <xdr:row>44</xdr:row>
      <xdr:rowOff>0</xdr:rowOff>
    </xdr:to>
    <xdr:graphicFrame macro="">
      <xdr:nvGraphicFramePr>
        <xdr:cNvPr id="614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596900</xdr:colOff>
      <xdr:row>64</xdr:row>
      <xdr:rowOff>152400</xdr:rowOff>
    </xdr:from>
    <xdr:to>
      <xdr:col>5</xdr:col>
      <xdr:colOff>406400</xdr:colOff>
      <xdr:row>87</xdr:row>
      <xdr:rowOff>12700</xdr:rowOff>
    </xdr:to>
    <xdr:graphicFrame macro="">
      <xdr:nvGraphicFramePr>
        <xdr:cNvPr id="61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584200</xdr:colOff>
      <xdr:row>63</xdr:row>
      <xdr:rowOff>0</xdr:rowOff>
    </xdr:from>
    <xdr:to>
      <xdr:col>5</xdr:col>
      <xdr:colOff>393700</xdr:colOff>
      <xdr:row>85</xdr:row>
      <xdr:rowOff>25400</xdr:rowOff>
    </xdr:to>
    <xdr:graphicFrame macro="">
      <xdr:nvGraphicFramePr>
        <xdr:cNvPr id="615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76200</xdr:colOff>
      <xdr:row>1</xdr:row>
      <xdr:rowOff>139700</xdr:rowOff>
    </xdr:from>
    <xdr:to>
      <xdr:col>5</xdr:col>
      <xdr:colOff>838200</xdr:colOff>
      <xdr:row>18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38100</xdr:colOff>
      <xdr:row>50</xdr:row>
      <xdr:rowOff>88900</xdr:rowOff>
    </xdr:from>
    <xdr:to>
      <xdr:col>5</xdr:col>
      <xdr:colOff>800100</xdr:colOff>
      <xdr:row>67</xdr:row>
      <xdr:rowOff>25400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92"/>
  <sheetViews>
    <sheetView view="pageLayout" topLeftCell="F1" workbookViewId="0">
      <selection activeCell="H2" sqref="H2:H17"/>
    </sheetView>
  </sheetViews>
  <sheetFormatPr baseColWidth="10" defaultRowHeight="13"/>
  <cols>
    <col min="8" max="10" width="12" bestFit="1" customWidth="1"/>
  </cols>
  <sheetData>
    <row r="1" spans="1:21">
      <c r="A1" t="s">
        <v>23</v>
      </c>
      <c r="B1" t="s">
        <v>24</v>
      </c>
      <c r="C1" t="s">
        <v>25</v>
      </c>
      <c r="D1" t="s">
        <v>26</v>
      </c>
      <c r="E1" t="s">
        <v>42</v>
      </c>
      <c r="F1" t="s">
        <v>43</v>
      </c>
      <c r="G1" t="s">
        <v>41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</row>
    <row r="2" spans="1:21">
      <c r="A2" t="s">
        <v>3</v>
      </c>
      <c r="B2" t="s">
        <v>4</v>
      </c>
      <c r="C2" t="s">
        <v>5</v>
      </c>
      <c r="D2" t="s">
        <v>6</v>
      </c>
      <c r="E2">
        <f>(L2+O2+R2+U2)/4</f>
        <v>0.53749999999999998</v>
      </c>
      <c r="F2">
        <f>AVERAGE(E2:E17)</f>
        <v>0.65468749999999998</v>
      </c>
      <c r="G2">
        <f>(K2+N2+Q2+T2)/4</f>
        <v>27.5</v>
      </c>
      <c r="H2">
        <f>1/((1+F2)^G2)</f>
        <v>9.6674154305064349E-7</v>
      </c>
      <c r="J2">
        <v>0.2</v>
      </c>
      <c r="K2">
        <v>27.66</v>
      </c>
      <c r="L2">
        <v>0.55000000000000004</v>
      </c>
      <c r="M2">
        <v>0.2</v>
      </c>
      <c r="N2">
        <v>27.02</v>
      </c>
      <c r="O2">
        <v>0.55000000000000004</v>
      </c>
      <c r="P2">
        <v>0.2</v>
      </c>
      <c r="Q2">
        <v>28.18</v>
      </c>
      <c r="R2">
        <v>0.45</v>
      </c>
      <c r="S2">
        <v>0.2</v>
      </c>
      <c r="T2">
        <v>27.14</v>
      </c>
      <c r="U2">
        <v>0.6</v>
      </c>
    </row>
    <row r="3" spans="1:21">
      <c r="A3" t="s">
        <v>7</v>
      </c>
      <c r="B3" t="s">
        <v>4</v>
      </c>
      <c r="C3" t="s">
        <v>5</v>
      </c>
      <c r="D3" t="s">
        <v>6</v>
      </c>
      <c r="E3">
        <f t="shared" ref="E3:E17" si="0">(L3+O3+R3+U3)/4</f>
        <v>0.66249999999999998</v>
      </c>
      <c r="F3">
        <f>AVERAGE(E3:E18)</f>
        <v>0.66250000000000009</v>
      </c>
      <c r="G3">
        <f t="shared" ref="G3:G17" si="1">(K3+N3+Q3+T3)/4</f>
        <v>28.734999999999999</v>
      </c>
      <c r="H3">
        <f t="shared" ref="H3:H17" si="2">1/((1+F3)^G3)</f>
        <v>4.5332938698697348E-7</v>
      </c>
      <c r="J3">
        <v>0.2</v>
      </c>
      <c r="K3">
        <v>28.69</v>
      </c>
      <c r="L3">
        <v>0.64</v>
      </c>
      <c r="M3">
        <v>0.2</v>
      </c>
      <c r="N3">
        <v>28.63</v>
      </c>
      <c r="O3">
        <v>0.67</v>
      </c>
      <c r="P3">
        <v>0.2</v>
      </c>
      <c r="Q3">
        <v>28.9</v>
      </c>
      <c r="R3">
        <v>0.63</v>
      </c>
      <c r="S3">
        <v>0.2</v>
      </c>
      <c r="T3">
        <v>28.72</v>
      </c>
      <c r="U3">
        <v>0.71</v>
      </c>
    </row>
    <row r="4" spans="1:21">
      <c r="A4" t="s">
        <v>8</v>
      </c>
      <c r="B4" t="s">
        <v>4</v>
      </c>
      <c r="C4" t="s">
        <v>5</v>
      </c>
      <c r="D4" t="s">
        <v>6</v>
      </c>
      <c r="E4">
        <f t="shared" si="0"/>
        <v>0.72750000000000004</v>
      </c>
      <c r="F4">
        <f>AVERAGE(E4:E18)</f>
        <v>0.66249999999999998</v>
      </c>
      <c r="G4">
        <f t="shared" si="1"/>
        <v>28.835000000000001</v>
      </c>
      <c r="H4">
        <f t="shared" si="2"/>
        <v>4.3086151841502998E-7</v>
      </c>
      <c r="J4">
        <v>0.2</v>
      </c>
      <c r="K4">
        <v>28.63</v>
      </c>
      <c r="L4">
        <v>0.71</v>
      </c>
      <c r="M4">
        <v>0.2</v>
      </c>
      <c r="N4">
        <v>28.94</v>
      </c>
      <c r="O4">
        <v>0.72</v>
      </c>
      <c r="P4">
        <v>0.2</v>
      </c>
      <c r="Q4">
        <v>28.92</v>
      </c>
      <c r="R4">
        <v>0.73</v>
      </c>
      <c r="S4">
        <v>0.2</v>
      </c>
      <c r="T4">
        <v>28.85</v>
      </c>
      <c r="U4">
        <v>0.75</v>
      </c>
    </row>
    <row r="5" spans="1:21">
      <c r="A5" t="s">
        <v>9</v>
      </c>
      <c r="B5" t="s">
        <v>4</v>
      </c>
      <c r="C5" t="s">
        <v>5</v>
      </c>
      <c r="D5" t="s">
        <v>6</v>
      </c>
      <c r="E5">
        <f t="shared" si="0"/>
        <v>0.7024999999999999</v>
      </c>
      <c r="F5">
        <f>AVERAGE(E5:E18)</f>
        <v>0.65750000000000008</v>
      </c>
      <c r="G5">
        <f t="shared" si="1"/>
        <v>28.5275</v>
      </c>
      <c r="H5">
        <f t="shared" si="2"/>
        <v>5.4895812965915405E-7</v>
      </c>
      <c r="J5">
        <v>0.2</v>
      </c>
      <c r="K5">
        <v>28.39</v>
      </c>
      <c r="L5">
        <v>0.7</v>
      </c>
      <c r="M5">
        <v>0.2</v>
      </c>
      <c r="N5">
        <v>28.41</v>
      </c>
      <c r="O5">
        <v>0.68</v>
      </c>
      <c r="P5">
        <v>0.2</v>
      </c>
      <c r="Q5">
        <v>28.56</v>
      </c>
      <c r="R5">
        <v>0.69</v>
      </c>
      <c r="S5">
        <v>0.2</v>
      </c>
      <c r="T5">
        <v>28.75</v>
      </c>
      <c r="U5">
        <v>0.74</v>
      </c>
    </row>
    <row r="6" spans="1:21">
      <c r="A6" t="s">
        <v>10</v>
      </c>
      <c r="B6" t="s">
        <v>4</v>
      </c>
      <c r="C6" t="s">
        <v>5</v>
      </c>
      <c r="D6" t="s">
        <v>6</v>
      </c>
      <c r="E6">
        <f t="shared" si="0"/>
        <v>0.66500000000000004</v>
      </c>
      <c r="F6">
        <f>AVERAGE(E6:E18)</f>
        <v>0.65375000000000005</v>
      </c>
      <c r="G6">
        <f t="shared" si="1"/>
        <v>28.4175</v>
      </c>
      <c r="H6">
        <f t="shared" si="2"/>
        <v>6.1891760050844901E-7</v>
      </c>
      <c r="J6">
        <v>0.2</v>
      </c>
      <c r="K6">
        <v>28.47</v>
      </c>
      <c r="L6">
        <v>0.64</v>
      </c>
      <c r="M6">
        <v>0.2</v>
      </c>
      <c r="N6">
        <v>28.19</v>
      </c>
      <c r="O6">
        <v>0.65</v>
      </c>
      <c r="P6">
        <v>0.2</v>
      </c>
      <c r="Q6">
        <v>28.64</v>
      </c>
      <c r="R6">
        <v>0.66</v>
      </c>
      <c r="S6">
        <v>0.2</v>
      </c>
      <c r="T6">
        <v>28.37</v>
      </c>
      <c r="U6">
        <v>0.71</v>
      </c>
    </row>
    <row r="7" spans="1:21">
      <c r="A7" t="s">
        <v>11</v>
      </c>
      <c r="B7" t="s">
        <v>4</v>
      </c>
      <c r="C7" t="s">
        <v>5</v>
      </c>
      <c r="D7" t="s">
        <v>6</v>
      </c>
      <c r="E7">
        <f t="shared" si="0"/>
        <v>0.66</v>
      </c>
      <c r="F7">
        <f>AVERAGE(E7:E18)</f>
        <v>0.65272727272727282</v>
      </c>
      <c r="G7">
        <f t="shared" si="1"/>
        <v>27.637500000000003</v>
      </c>
      <c r="H7">
        <f t="shared" si="2"/>
        <v>9.3210429329471818E-7</v>
      </c>
      <c r="J7">
        <v>0.2</v>
      </c>
      <c r="K7">
        <v>27.76</v>
      </c>
      <c r="L7">
        <v>0.64</v>
      </c>
      <c r="M7">
        <v>0.2</v>
      </c>
      <c r="N7">
        <v>27.03</v>
      </c>
      <c r="O7">
        <v>0.66</v>
      </c>
      <c r="P7">
        <v>0.2</v>
      </c>
      <c r="Q7">
        <v>28.09</v>
      </c>
      <c r="R7">
        <v>0.59</v>
      </c>
      <c r="S7">
        <v>0.2</v>
      </c>
      <c r="T7">
        <v>27.67</v>
      </c>
      <c r="U7">
        <v>0.75</v>
      </c>
    </row>
    <row r="8" spans="1:21">
      <c r="A8" t="s">
        <v>12</v>
      </c>
      <c r="B8" t="s">
        <v>4</v>
      </c>
      <c r="C8" t="s">
        <v>5</v>
      </c>
      <c r="D8" t="s">
        <v>6</v>
      </c>
      <c r="E8">
        <f t="shared" si="0"/>
        <v>0.67500000000000004</v>
      </c>
      <c r="F8">
        <f>AVERAGE(E8:E18)</f>
        <v>0.65199999999999991</v>
      </c>
      <c r="G8">
        <f t="shared" si="1"/>
        <v>28.770000000000003</v>
      </c>
      <c r="H8">
        <f t="shared" si="2"/>
        <v>5.3438106768265176E-7</v>
      </c>
      <c r="J8">
        <v>0.2</v>
      </c>
      <c r="K8">
        <v>28.69</v>
      </c>
      <c r="L8">
        <v>0.67</v>
      </c>
      <c r="M8">
        <v>0.2</v>
      </c>
      <c r="N8">
        <v>28.29</v>
      </c>
      <c r="O8">
        <v>0.67</v>
      </c>
      <c r="P8">
        <v>0.2</v>
      </c>
      <c r="Q8">
        <v>29.25</v>
      </c>
      <c r="R8">
        <v>0.61</v>
      </c>
      <c r="S8">
        <v>0.2</v>
      </c>
      <c r="T8">
        <v>28.85</v>
      </c>
      <c r="U8">
        <v>0.75</v>
      </c>
    </row>
    <row r="9" spans="1:21">
      <c r="A9" t="s">
        <v>13</v>
      </c>
      <c r="B9" t="s">
        <v>4</v>
      </c>
      <c r="C9" t="s">
        <v>5</v>
      </c>
      <c r="D9" t="s">
        <v>6</v>
      </c>
      <c r="E9">
        <f t="shared" si="0"/>
        <v>0.6</v>
      </c>
      <c r="F9">
        <f>AVERAGE(E9:E18)</f>
        <v>0.64944444444444438</v>
      </c>
      <c r="G9">
        <f t="shared" si="1"/>
        <v>27.427499999999998</v>
      </c>
      <c r="H9">
        <f t="shared" si="2"/>
        <v>1.0938819071782644E-6</v>
      </c>
      <c r="J9">
        <v>0.2</v>
      </c>
      <c r="K9">
        <v>27.58</v>
      </c>
      <c r="L9">
        <v>0.57999999999999996</v>
      </c>
      <c r="M9">
        <v>0.2</v>
      </c>
      <c r="N9">
        <v>27.02</v>
      </c>
      <c r="O9">
        <v>0.57999999999999996</v>
      </c>
      <c r="P9">
        <v>0.2</v>
      </c>
      <c r="Q9">
        <v>27.88</v>
      </c>
      <c r="R9">
        <v>0.62</v>
      </c>
      <c r="S9">
        <v>0.2</v>
      </c>
      <c r="T9">
        <v>27.23</v>
      </c>
      <c r="U9">
        <v>0.62</v>
      </c>
    </row>
    <row r="10" spans="1:21">
      <c r="A10" t="s">
        <v>14</v>
      </c>
      <c r="B10" t="s">
        <v>15</v>
      </c>
      <c r="C10" t="s">
        <v>5</v>
      </c>
      <c r="D10" t="s">
        <v>6</v>
      </c>
      <c r="E10">
        <f t="shared" si="0"/>
        <v>0.60250000000000004</v>
      </c>
      <c r="F10">
        <f>AVERAGE(E10:E18)</f>
        <v>0.65562500000000001</v>
      </c>
      <c r="G10">
        <f t="shared" si="1"/>
        <v>28.9375</v>
      </c>
      <c r="H10">
        <f t="shared" si="2"/>
        <v>4.6109225762760132E-7</v>
      </c>
      <c r="J10">
        <v>0.2</v>
      </c>
      <c r="K10">
        <v>28.95</v>
      </c>
      <c r="L10">
        <v>0.62</v>
      </c>
      <c r="M10">
        <v>0.2</v>
      </c>
      <c r="N10">
        <v>28.81</v>
      </c>
      <c r="O10">
        <v>0.63</v>
      </c>
      <c r="P10">
        <v>0.2</v>
      </c>
      <c r="Q10">
        <v>29.03</v>
      </c>
      <c r="R10">
        <v>0.51</v>
      </c>
      <c r="S10">
        <v>0.2</v>
      </c>
      <c r="T10">
        <v>28.96</v>
      </c>
      <c r="U10">
        <v>0.65</v>
      </c>
    </row>
    <row r="11" spans="1:21">
      <c r="A11" t="s">
        <v>16</v>
      </c>
      <c r="B11" t="s">
        <v>15</v>
      </c>
      <c r="C11" t="s">
        <v>5</v>
      </c>
      <c r="D11" t="s">
        <v>6</v>
      </c>
      <c r="E11">
        <f t="shared" si="0"/>
        <v>0.67500000000000004</v>
      </c>
      <c r="F11">
        <f>AVERAGE(E11:E18)</f>
        <v>0.66321428571428576</v>
      </c>
      <c r="G11">
        <f t="shared" si="1"/>
        <v>30.78</v>
      </c>
      <c r="H11">
        <f t="shared" si="2"/>
        <v>1.5820281290351116E-7</v>
      </c>
      <c r="J11">
        <v>0.2</v>
      </c>
      <c r="K11">
        <v>30.25</v>
      </c>
      <c r="L11">
        <v>0.67</v>
      </c>
      <c r="M11">
        <v>0.2</v>
      </c>
      <c r="N11">
        <v>30.83</v>
      </c>
      <c r="O11">
        <v>0.66</v>
      </c>
      <c r="P11">
        <v>0.2</v>
      </c>
      <c r="Q11">
        <v>30.59</v>
      </c>
      <c r="R11">
        <v>0.73</v>
      </c>
      <c r="S11">
        <v>0.2</v>
      </c>
      <c r="T11">
        <v>31.45</v>
      </c>
      <c r="U11">
        <v>0.64</v>
      </c>
    </row>
    <row r="12" spans="1:21">
      <c r="A12" t="s">
        <v>17</v>
      </c>
      <c r="B12" t="s">
        <v>15</v>
      </c>
      <c r="C12" t="s">
        <v>5</v>
      </c>
      <c r="D12" t="s">
        <v>6</v>
      </c>
      <c r="E12">
        <f t="shared" si="0"/>
        <v>0.66999999999999993</v>
      </c>
      <c r="F12">
        <f>AVERAGE(E12:E18)</f>
        <v>0.66124999999999989</v>
      </c>
      <c r="G12">
        <f t="shared" si="1"/>
        <v>28.725000000000001</v>
      </c>
      <c r="H12">
        <f t="shared" si="2"/>
        <v>4.655912380735723E-7</v>
      </c>
      <c r="J12">
        <v>0.2</v>
      </c>
      <c r="K12">
        <v>28.03</v>
      </c>
      <c r="L12">
        <v>0.64</v>
      </c>
      <c r="M12">
        <v>0.2</v>
      </c>
      <c r="N12">
        <v>28.94</v>
      </c>
      <c r="O12">
        <v>0.67</v>
      </c>
      <c r="P12">
        <v>0.2</v>
      </c>
      <c r="Q12">
        <v>28.5</v>
      </c>
      <c r="R12">
        <v>0.74</v>
      </c>
      <c r="S12">
        <v>0.2</v>
      </c>
      <c r="T12">
        <v>29.43</v>
      </c>
      <c r="U12">
        <v>0.63</v>
      </c>
    </row>
    <row r="13" spans="1:21">
      <c r="A13" t="s">
        <v>18</v>
      </c>
      <c r="B13" t="s">
        <v>15</v>
      </c>
      <c r="C13" t="s">
        <v>5</v>
      </c>
      <c r="D13" t="s">
        <v>6</v>
      </c>
      <c r="E13">
        <f t="shared" si="0"/>
        <v>0.63249999999999995</v>
      </c>
      <c r="F13">
        <f>AVERAGE(E13:E18)</f>
        <v>0.65950000000000009</v>
      </c>
      <c r="G13">
        <f t="shared" si="1"/>
        <v>26.302499999999998</v>
      </c>
      <c r="H13">
        <f t="shared" si="2"/>
        <v>1.6369982098044061E-6</v>
      </c>
      <c r="J13">
        <v>0.2</v>
      </c>
      <c r="K13">
        <v>26.28</v>
      </c>
      <c r="L13">
        <v>0.62</v>
      </c>
      <c r="M13">
        <v>0.2</v>
      </c>
      <c r="N13">
        <v>26.1</v>
      </c>
      <c r="O13">
        <v>0.57999999999999996</v>
      </c>
      <c r="P13">
        <v>0.2</v>
      </c>
      <c r="Q13">
        <v>26.59</v>
      </c>
      <c r="R13">
        <v>0.68</v>
      </c>
      <c r="S13">
        <v>0.2</v>
      </c>
      <c r="T13">
        <v>26.24</v>
      </c>
      <c r="U13">
        <v>0.65</v>
      </c>
    </row>
    <row r="14" spans="1:21">
      <c r="A14" t="s">
        <v>19</v>
      </c>
      <c r="B14" t="s">
        <v>15</v>
      </c>
      <c r="C14" t="s">
        <v>5</v>
      </c>
      <c r="D14" t="s">
        <v>6</v>
      </c>
      <c r="E14">
        <f t="shared" si="0"/>
        <v>0.69500000000000006</v>
      </c>
      <c r="F14">
        <f>AVERAGE(E14:E18)</f>
        <v>0.66625000000000001</v>
      </c>
      <c r="G14">
        <f t="shared" si="1"/>
        <v>29.134999999999998</v>
      </c>
      <c r="H14">
        <f t="shared" si="2"/>
        <v>3.4641793444318926E-7</v>
      </c>
      <c r="J14">
        <v>0.2</v>
      </c>
      <c r="K14">
        <v>28.82</v>
      </c>
      <c r="L14">
        <v>0.76</v>
      </c>
      <c r="M14">
        <v>0.2</v>
      </c>
      <c r="N14">
        <v>29.32</v>
      </c>
      <c r="O14">
        <v>0.65</v>
      </c>
      <c r="P14">
        <v>0.2</v>
      </c>
      <c r="Q14">
        <v>29.05</v>
      </c>
      <c r="R14">
        <v>0.69</v>
      </c>
      <c r="S14">
        <v>0.2</v>
      </c>
      <c r="T14">
        <v>29.35</v>
      </c>
      <c r="U14">
        <v>0.68</v>
      </c>
    </row>
    <row r="15" spans="1:21">
      <c r="A15" t="s">
        <v>20</v>
      </c>
      <c r="B15" t="s">
        <v>15</v>
      </c>
      <c r="C15" t="s">
        <v>5</v>
      </c>
      <c r="D15" t="s">
        <v>6</v>
      </c>
      <c r="E15">
        <f t="shared" si="0"/>
        <v>0.6825</v>
      </c>
      <c r="F15">
        <f>AVERAGE(E15:E18)</f>
        <v>0.65666666666666662</v>
      </c>
      <c r="G15">
        <f t="shared" si="1"/>
        <v>27.49</v>
      </c>
      <c r="H15">
        <f t="shared" si="2"/>
        <v>9.4021281431666106E-7</v>
      </c>
      <c r="J15">
        <v>0.2</v>
      </c>
      <c r="K15">
        <v>27.1</v>
      </c>
      <c r="L15">
        <v>0.66</v>
      </c>
      <c r="M15">
        <v>0.2</v>
      </c>
      <c r="N15">
        <v>27.56</v>
      </c>
      <c r="O15">
        <v>0.66</v>
      </c>
      <c r="P15">
        <v>0.2</v>
      </c>
      <c r="Q15">
        <v>27.53</v>
      </c>
      <c r="R15">
        <v>0.72</v>
      </c>
      <c r="S15">
        <v>0.2</v>
      </c>
      <c r="T15">
        <v>27.77</v>
      </c>
      <c r="U15">
        <v>0.69</v>
      </c>
    </row>
    <row r="16" spans="1:21">
      <c r="A16" t="s">
        <v>21</v>
      </c>
      <c r="B16" t="s">
        <v>15</v>
      </c>
      <c r="C16" t="s">
        <v>5</v>
      </c>
      <c r="D16" t="s">
        <v>6</v>
      </c>
      <c r="E16">
        <f t="shared" si="0"/>
        <v>0.65749999999999997</v>
      </c>
      <c r="F16">
        <f>AVERAGE(E16:E18)</f>
        <v>0.64375000000000004</v>
      </c>
      <c r="G16">
        <f t="shared" si="1"/>
        <v>28.142499999999998</v>
      </c>
      <c r="H16">
        <f t="shared" si="2"/>
        <v>8.4302792365708643E-7</v>
      </c>
      <c r="J16">
        <v>0.2</v>
      </c>
      <c r="K16">
        <v>27.65</v>
      </c>
      <c r="L16">
        <v>0.67</v>
      </c>
      <c r="M16">
        <v>0.2</v>
      </c>
      <c r="N16">
        <v>28.26</v>
      </c>
      <c r="O16">
        <v>0.64</v>
      </c>
      <c r="P16">
        <v>0.2</v>
      </c>
      <c r="Q16">
        <v>28.36</v>
      </c>
      <c r="R16">
        <v>0.67</v>
      </c>
      <c r="S16">
        <v>0.2</v>
      </c>
      <c r="T16">
        <v>28.3</v>
      </c>
      <c r="U16">
        <v>0.65</v>
      </c>
    </row>
    <row r="17" spans="1:21">
      <c r="A17" t="s">
        <v>22</v>
      </c>
      <c r="B17" t="s">
        <v>15</v>
      </c>
      <c r="C17" t="s">
        <v>5</v>
      </c>
      <c r="D17" t="s">
        <v>6</v>
      </c>
      <c r="E17">
        <f t="shared" si="0"/>
        <v>0.63</v>
      </c>
      <c r="F17">
        <f>AVERAGE(E17:E18)</f>
        <v>0.63</v>
      </c>
      <c r="G17">
        <f t="shared" si="1"/>
        <v>29.12</v>
      </c>
      <c r="H17">
        <f t="shared" si="2"/>
        <v>6.623643653989286E-7</v>
      </c>
      <c r="J17">
        <v>0.2</v>
      </c>
      <c r="K17">
        <v>29.25</v>
      </c>
      <c r="L17">
        <v>0.55000000000000004</v>
      </c>
      <c r="M17">
        <v>0.2</v>
      </c>
      <c r="N17">
        <v>28.78</v>
      </c>
      <c r="O17">
        <v>0.66</v>
      </c>
      <c r="P17">
        <v>0.2</v>
      </c>
      <c r="Q17">
        <v>29.53</v>
      </c>
      <c r="R17">
        <v>0.57999999999999996</v>
      </c>
      <c r="S17">
        <v>0.2</v>
      </c>
      <c r="T17">
        <v>28.92</v>
      </c>
      <c r="U17">
        <v>0.73</v>
      </c>
    </row>
    <row r="18" spans="1:21">
      <c r="A18" t="s">
        <v>23</v>
      </c>
      <c r="B18" t="s">
        <v>24</v>
      </c>
      <c r="C18" t="s">
        <v>25</v>
      </c>
      <c r="D18" t="s">
        <v>26</v>
      </c>
      <c r="E18" t="s">
        <v>42</v>
      </c>
      <c r="F18" t="s">
        <v>43</v>
      </c>
      <c r="G18" t="s">
        <v>41</v>
      </c>
      <c r="H18" t="s">
        <v>27</v>
      </c>
      <c r="I18" t="s">
        <v>28</v>
      </c>
      <c r="J18" t="s">
        <v>29</v>
      </c>
      <c r="K18" t="s">
        <v>30</v>
      </c>
      <c r="L18" t="s">
        <v>31</v>
      </c>
      <c r="M18" t="s">
        <v>32</v>
      </c>
      <c r="N18" t="s">
        <v>33</v>
      </c>
      <c r="O18" t="s">
        <v>34</v>
      </c>
      <c r="P18" t="s">
        <v>35</v>
      </c>
      <c r="Q18" t="s">
        <v>36</v>
      </c>
      <c r="R18" t="s">
        <v>37</v>
      </c>
      <c r="S18" t="s">
        <v>38</v>
      </c>
      <c r="T18" t="s">
        <v>39</v>
      </c>
      <c r="U18" t="s">
        <v>40</v>
      </c>
    </row>
    <row r="19" spans="1:21">
      <c r="A19" t="s">
        <v>50</v>
      </c>
      <c r="B19" t="s">
        <v>15</v>
      </c>
      <c r="C19" t="s">
        <v>5</v>
      </c>
      <c r="D19" t="s">
        <v>51</v>
      </c>
      <c r="E19">
        <f>(L19+O19)/2</f>
        <v>0.51500000000000001</v>
      </c>
      <c r="F19">
        <f>AVERAGE(E19:E50)</f>
        <v>0.63234375000000009</v>
      </c>
      <c r="G19">
        <f>(K19+N19)/2</f>
        <v>28.32</v>
      </c>
      <c r="H19">
        <f>1/((1+F19)^G19)</f>
        <v>9.4010183666795821E-7</v>
      </c>
      <c r="I19" t="s">
        <v>85</v>
      </c>
      <c r="J19">
        <f>AVERAGE(H19:H26)</f>
        <v>4.5738057277972226E-6</v>
      </c>
      <c r="K19">
        <v>27.86</v>
      </c>
      <c r="L19">
        <v>0.57999999999999996</v>
      </c>
      <c r="N19">
        <v>28.78</v>
      </c>
      <c r="O19">
        <v>0.45</v>
      </c>
    </row>
    <row r="20" spans="1:21">
      <c r="A20" t="s">
        <v>52</v>
      </c>
      <c r="B20" t="s">
        <v>15</v>
      </c>
      <c r="C20" t="s">
        <v>5</v>
      </c>
      <c r="D20" t="s">
        <v>51</v>
      </c>
      <c r="E20">
        <f t="shared" ref="E20:E50" si="3">(L20+O20)/2</f>
        <v>0.56000000000000005</v>
      </c>
      <c r="F20">
        <v>0.63234374999999998</v>
      </c>
      <c r="G20">
        <f t="shared" ref="G20:G50" si="4">(K20+N20)/2</f>
        <v>25.060000000000002</v>
      </c>
      <c r="H20">
        <f t="shared" ref="H20:H50" si="5">1/((1+F20)^G20)</f>
        <v>4.6445194370215844E-6</v>
      </c>
      <c r="I20" t="s">
        <v>86</v>
      </c>
      <c r="J20">
        <f>AVERAGE(H27:H34)</f>
        <v>3.5966995188295603E-6</v>
      </c>
      <c r="K20">
        <v>24.62</v>
      </c>
      <c r="L20">
        <v>0.61</v>
      </c>
      <c r="N20">
        <v>25.5</v>
      </c>
      <c r="O20">
        <v>0.51</v>
      </c>
    </row>
    <row r="21" spans="1:21">
      <c r="A21" t="s">
        <v>53</v>
      </c>
      <c r="B21" t="s">
        <v>15</v>
      </c>
      <c r="C21" t="s">
        <v>5</v>
      </c>
      <c r="D21" t="s">
        <v>51</v>
      </c>
      <c r="E21">
        <f t="shared" si="3"/>
        <v>0.64999999999999991</v>
      </c>
      <c r="F21">
        <v>0.63234374999999998</v>
      </c>
      <c r="G21">
        <f t="shared" si="4"/>
        <v>23.954999999999998</v>
      </c>
      <c r="H21">
        <f t="shared" si="5"/>
        <v>7.9817408967590867E-6</v>
      </c>
      <c r="I21" t="s">
        <v>87</v>
      </c>
      <c r="J21">
        <f>AVERAGE(H35:H42)</f>
        <v>3.7173374528506162E-6</v>
      </c>
      <c r="K21">
        <v>23.47</v>
      </c>
      <c r="L21">
        <v>0.7</v>
      </c>
      <c r="N21">
        <v>24.44</v>
      </c>
      <c r="O21">
        <v>0.6</v>
      </c>
    </row>
    <row r="22" spans="1:21">
      <c r="A22" t="s">
        <v>54</v>
      </c>
      <c r="B22" t="s">
        <v>15</v>
      </c>
      <c r="C22" t="s">
        <v>5</v>
      </c>
      <c r="D22" t="s">
        <v>51</v>
      </c>
      <c r="E22">
        <f t="shared" si="3"/>
        <v>0.67500000000000004</v>
      </c>
      <c r="F22">
        <v>0.63234374999999998</v>
      </c>
      <c r="G22">
        <f t="shared" si="4"/>
        <v>25.105</v>
      </c>
      <c r="H22">
        <f t="shared" si="5"/>
        <v>4.5432251705932555E-6</v>
      </c>
      <c r="I22" t="s">
        <v>88</v>
      </c>
      <c r="J22">
        <f>AVERAGE(H43:H50)</f>
        <v>2.2147129839467015E-6</v>
      </c>
      <c r="K22">
        <v>24.57</v>
      </c>
      <c r="L22">
        <v>0.73</v>
      </c>
      <c r="N22">
        <v>25.64</v>
      </c>
      <c r="O22">
        <v>0.62</v>
      </c>
    </row>
    <row r="23" spans="1:21">
      <c r="A23" t="s">
        <v>55</v>
      </c>
      <c r="B23" t="s">
        <v>15</v>
      </c>
      <c r="C23" t="s">
        <v>5</v>
      </c>
      <c r="D23" t="s">
        <v>51</v>
      </c>
      <c r="E23">
        <f t="shared" si="3"/>
        <v>0.6</v>
      </c>
      <c r="F23">
        <v>0.63234374999999998</v>
      </c>
      <c r="G23">
        <f t="shared" si="4"/>
        <v>27.425000000000001</v>
      </c>
      <c r="H23">
        <f t="shared" si="5"/>
        <v>1.4576098743762474E-6</v>
      </c>
      <c r="I23" t="s">
        <v>48</v>
      </c>
      <c r="J23">
        <f>AVERAGE(H19:H34)</f>
        <v>4.0852526233133923E-6</v>
      </c>
      <c r="K23">
        <v>27.01</v>
      </c>
      <c r="L23">
        <v>0.61</v>
      </c>
      <c r="N23">
        <v>27.84</v>
      </c>
      <c r="O23">
        <v>0.59</v>
      </c>
    </row>
    <row r="24" spans="1:21">
      <c r="A24" t="s">
        <v>56</v>
      </c>
      <c r="B24" t="s">
        <v>15</v>
      </c>
      <c r="C24" t="s">
        <v>5</v>
      </c>
      <c r="D24" t="s">
        <v>51</v>
      </c>
      <c r="E24">
        <f t="shared" si="3"/>
        <v>0.54499999999999993</v>
      </c>
      <c r="F24">
        <v>0.63234374999999998</v>
      </c>
      <c r="G24">
        <f t="shared" si="4"/>
        <v>28.204999999999998</v>
      </c>
      <c r="H24">
        <f t="shared" si="5"/>
        <v>9.9459950223019927E-7</v>
      </c>
      <c r="I24" t="s">
        <v>47</v>
      </c>
      <c r="J24">
        <f>AVERAGE(H35:H50)</f>
        <v>2.9660252183986593E-6</v>
      </c>
      <c r="K24">
        <v>28.28</v>
      </c>
      <c r="L24">
        <v>0.61</v>
      </c>
      <c r="N24">
        <v>28.13</v>
      </c>
      <c r="O24">
        <v>0.48</v>
      </c>
    </row>
    <row r="25" spans="1:21">
      <c r="A25" t="s">
        <v>57</v>
      </c>
      <c r="B25" t="s">
        <v>15</v>
      </c>
      <c r="C25" t="s">
        <v>5</v>
      </c>
      <c r="D25" t="s">
        <v>51</v>
      </c>
      <c r="E25">
        <f t="shared" si="3"/>
        <v>0.63</v>
      </c>
      <c r="F25">
        <v>0.63234374999999998</v>
      </c>
      <c r="G25">
        <f t="shared" si="4"/>
        <v>25.55</v>
      </c>
      <c r="H25">
        <f t="shared" si="5"/>
        <v>3.6531128680760389E-6</v>
      </c>
      <c r="I25" t="s">
        <v>89</v>
      </c>
      <c r="J25">
        <f>(SUM(H19:H26)+SUM(H35:H42))/16</f>
        <v>4.1455715903239192E-6</v>
      </c>
      <c r="K25">
        <v>25.37</v>
      </c>
      <c r="L25">
        <v>0.65</v>
      </c>
      <c r="N25">
        <v>25.73</v>
      </c>
      <c r="O25">
        <v>0.61</v>
      </c>
    </row>
    <row r="26" spans="1:21">
      <c r="A26" t="s">
        <v>58</v>
      </c>
      <c r="B26" t="s">
        <v>15</v>
      </c>
      <c r="C26" t="s">
        <v>5</v>
      </c>
      <c r="D26" t="s">
        <v>51</v>
      </c>
      <c r="E26">
        <f t="shared" si="3"/>
        <v>0.56000000000000005</v>
      </c>
      <c r="F26">
        <v>0.63234374999999998</v>
      </c>
      <c r="G26">
        <f t="shared" si="4"/>
        <v>23.060000000000002</v>
      </c>
      <c r="H26">
        <f t="shared" si="5"/>
        <v>1.2375536236653417E-5</v>
      </c>
      <c r="I26" t="s">
        <v>90</v>
      </c>
      <c r="J26">
        <f>(SUM(H27:H34)+SUM(H43:H50))/16</f>
        <v>2.9057062513881307E-6</v>
      </c>
      <c r="K26">
        <v>22.43</v>
      </c>
      <c r="L26">
        <v>0.61</v>
      </c>
      <c r="N26">
        <v>23.69</v>
      </c>
      <c r="O26">
        <v>0.51</v>
      </c>
    </row>
    <row r="27" spans="1:21">
      <c r="A27" t="s">
        <v>59</v>
      </c>
      <c r="B27" t="s">
        <v>15</v>
      </c>
      <c r="C27" t="s">
        <v>60</v>
      </c>
      <c r="D27" t="s">
        <v>51</v>
      </c>
      <c r="E27">
        <f t="shared" si="3"/>
        <v>0.57000000000000006</v>
      </c>
      <c r="F27">
        <v>0.63234374999999998</v>
      </c>
      <c r="G27">
        <f t="shared" si="4"/>
        <v>29.815000000000001</v>
      </c>
      <c r="H27">
        <f t="shared" si="5"/>
        <v>4.5187834364184103E-7</v>
      </c>
      <c r="I27" t="s">
        <v>91</v>
      </c>
      <c r="J27">
        <f>STDEV(H19:H50)</f>
        <v>3.8835311382844898E-6</v>
      </c>
      <c r="K27">
        <v>29.87</v>
      </c>
      <c r="L27">
        <v>0.62</v>
      </c>
      <c r="N27">
        <v>29.76</v>
      </c>
      <c r="O27">
        <v>0.52</v>
      </c>
    </row>
    <row r="28" spans="1:21">
      <c r="A28" t="s">
        <v>61</v>
      </c>
      <c r="B28" t="s">
        <v>15</v>
      </c>
      <c r="C28" t="s">
        <v>60</v>
      </c>
      <c r="D28" t="s">
        <v>51</v>
      </c>
      <c r="E28">
        <f t="shared" si="3"/>
        <v>0.57000000000000006</v>
      </c>
      <c r="F28">
        <v>0.63234374999999998</v>
      </c>
      <c r="G28">
        <f t="shared" si="4"/>
        <v>26.524999999999999</v>
      </c>
      <c r="H28">
        <f t="shared" si="5"/>
        <v>2.2655401353276473E-6</v>
      </c>
      <c r="K28">
        <v>26.03</v>
      </c>
      <c r="L28">
        <v>0.62</v>
      </c>
      <c r="N28">
        <v>27.02</v>
      </c>
      <c r="O28">
        <v>0.52</v>
      </c>
    </row>
    <row r="29" spans="1:21">
      <c r="A29" t="s">
        <v>62</v>
      </c>
      <c r="B29" t="s">
        <v>15</v>
      </c>
      <c r="C29" t="s">
        <v>60</v>
      </c>
      <c r="D29" t="s">
        <v>51</v>
      </c>
      <c r="E29">
        <f t="shared" si="3"/>
        <v>0.7649999999999999</v>
      </c>
      <c r="F29">
        <v>0.63234374999999998</v>
      </c>
      <c r="G29">
        <f t="shared" si="4"/>
        <v>22.39</v>
      </c>
      <c r="H29">
        <f t="shared" si="5"/>
        <v>1.7184931764465246E-5</v>
      </c>
      <c r="K29">
        <v>21.88</v>
      </c>
      <c r="L29">
        <v>0.84</v>
      </c>
      <c r="N29">
        <v>22.9</v>
      </c>
      <c r="O29">
        <v>0.69</v>
      </c>
    </row>
    <row r="30" spans="1:21">
      <c r="A30" t="s">
        <v>63</v>
      </c>
      <c r="B30" t="s">
        <v>15</v>
      </c>
      <c r="C30" t="s">
        <v>60</v>
      </c>
      <c r="D30" t="s">
        <v>51</v>
      </c>
      <c r="E30">
        <f t="shared" si="3"/>
        <v>0.77</v>
      </c>
      <c r="F30">
        <v>0.63234374999999998</v>
      </c>
      <c r="G30">
        <f t="shared" si="4"/>
        <v>24.935000000000002</v>
      </c>
      <c r="H30">
        <f t="shared" si="5"/>
        <v>4.937899394481993E-6</v>
      </c>
      <c r="K30">
        <v>23.98</v>
      </c>
      <c r="L30">
        <v>0.84</v>
      </c>
      <c r="N30">
        <v>25.89</v>
      </c>
      <c r="O30">
        <v>0.7</v>
      </c>
    </row>
    <row r="31" spans="1:21">
      <c r="A31" t="s">
        <v>64</v>
      </c>
      <c r="B31" t="s">
        <v>15</v>
      </c>
      <c r="C31" t="s">
        <v>60</v>
      </c>
      <c r="D31" t="s">
        <v>51</v>
      </c>
      <c r="E31">
        <f t="shared" si="3"/>
        <v>0.68500000000000005</v>
      </c>
      <c r="F31">
        <v>0.63234374999999998</v>
      </c>
      <c r="G31">
        <f t="shared" si="4"/>
        <v>27.024999999999999</v>
      </c>
      <c r="H31">
        <f t="shared" si="5"/>
        <v>1.7732335922005138E-6</v>
      </c>
      <c r="K31">
        <v>26.54</v>
      </c>
      <c r="L31">
        <v>0.74</v>
      </c>
      <c r="N31">
        <v>27.51</v>
      </c>
      <c r="O31">
        <v>0.63</v>
      </c>
    </row>
    <row r="32" spans="1:21">
      <c r="A32" t="s">
        <v>65</v>
      </c>
      <c r="B32" t="s">
        <v>15</v>
      </c>
      <c r="C32" t="s">
        <v>60</v>
      </c>
      <c r="D32" t="s">
        <v>51</v>
      </c>
      <c r="E32">
        <f t="shared" si="3"/>
        <v>0.66999999999999993</v>
      </c>
      <c r="F32">
        <v>0.63234374999999998</v>
      </c>
      <c r="G32">
        <f t="shared" si="4"/>
        <v>28.58</v>
      </c>
      <c r="H32">
        <f t="shared" si="5"/>
        <v>8.2764458846403216E-7</v>
      </c>
      <c r="K32">
        <v>28.61</v>
      </c>
      <c r="L32">
        <v>0.72</v>
      </c>
      <c r="N32">
        <v>28.55</v>
      </c>
      <c r="O32">
        <v>0.62</v>
      </c>
    </row>
    <row r="33" spans="1:15">
      <c r="A33" t="s">
        <v>66</v>
      </c>
      <c r="B33" t="s">
        <v>15</v>
      </c>
      <c r="C33" t="s">
        <v>60</v>
      </c>
      <c r="D33" t="s">
        <v>51</v>
      </c>
      <c r="E33">
        <f t="shared" si="3"/>
        <v>0.61499999999999999</v>
      </c>
      <c r="F33">
        <v>0.63234374999999998</v>
      </c>
      <c r="G33">
        <f t="shared" si="4"/>
        <v>32.43</v>
      </c>
      <c r="H33">
        <f t="shared" si="5"/>
        <v>1.2546400304650013E-7</v>
      </c>
      <c r="K33">
        <v>32.14</v>
      </c>
      <c r="L33">
        <v>0.63</v>
      </c>
      <c r="N33">
        <v>32.72</v>
      </c>
      <c r="O33">
        <v>0.6</v>
      </c>
    </row>
    <row r="34" spans="1:15">
      <c r="A34" t="s">
        <v>67</v>
      </c>
      <c r="B34" t="s">
        <v>15</v>
      </c>
      <c r="C34" t="s">
        <v>60</v>
      </c>
      <c r="D34" t="s">
        <v>51</v>
      </c>
      <c r="E34">
        <f t="shared" si="3"/>
        <v>0.57000000000000006</v>
      </c>
      <c r="F34">
        <v>0.63234374999999998</v>
      </c>
      <c r="G34">
        <f t="shared" si="4"/>
        <v>27.810000000000002</v>
      </c>
      <c r="H34">
        <f t="shared" si="5"/>
        <v>1.2070043290087094E-6</v>
      </c>
      <c r="K34">
        <v>28.11</v>
      </c>
      <c r="L34">
        <v>0.61</v>
      </c>
      <c r="N34">
        <v>27.51</v>
      </c>
      <c r="O34">
        <v>0.53</v>
      </c>
    </row>
    <row r="35" spans="1:15">
      <c r="A35" t="s">
        <v>68</v>
      </c>
      <c r="B35" t="s">
        <v>4</v>
      </c>
      <c r="C35" t="s">
        <v>5</v>
      </c>
      <c r="D35" t="s">
        <v>51</v>
      </c>
      <c r="E35">
        <f t="shared" si="3"/>
        <v>0.53</v>
      </c>
      <c r="F35">
        <v>0.63234374999999998</v>
      </c>
      <c r="G35">
        <f t="shared" si="4"/>
        <v>28.414999999999999</v>
      </c>
      <c r="H35">
        <f t="shared" si="5"/>
        <v>8.9734159059569356E-7</v>
      </c>
      <c r="K35">
        <v>28.1</v>
      </c>
      <c r="L35">
        <v>0.54</v>
      </c>
      <c r="N35">
        <v>28.73</v>
      </c>
      <c r="O35">
        <v>0.52</v>
      </c>
    </row>
    <row r="36" spans="1:15">
      <c r="A36" t="s">
        <v>69</v>
      </c>
      <c r="B36" t="s">
        <v>4</v>
      </c>
      <c r="C36" t="s">
        <v>5</v>
      </c>
      <c r="D36" t="s">
        <v>51</v>
      </c>
      <c r="E36">
        <f t="shared" si="3"/>
        <v>0.72</v>
      </c>
      <c r="F36">
        <v>0.63234374999999998</v>
      </c>
      <c r="G36">
        <f t="shared" si="4"/>
        <v>23.295000000000002</v>
      </c>
      <c r="H36">
        <f t="shared" si="5"/>
        <v>1.1029435753993961E-5</v>
      </c>
      <c r="K36">
        <v>22.9</v>
      </c>
      <c r="L36">
        <v>0.8</v>
      </c>
      <c r="N36">
        <v>23.69</v>
      </c>
      <c r="O36">
        <v>0.64</v>
      </c>
    </row>
    <row r="37" spans="1:15">
      <c r="A37" t="s">
        <v>70</v>
      </c>
      <c r="B37" t="s">
        <v>4</v>
      </c>
      <c r="C37" t="s">
        <v>5</v>
      </c>
      <c r="D37" t="s">
        <v>51</v>
      </c>
      <c r="E37">
        <f t="shared" si="3"/>
        <v>0.68500000000000005</v>
      </c>
      <c r="F37">
        <v>0.63234374999999998</v>
      </c>
      <c r="G37">
        <f t="shared" si="4"/>
        <v>28.05</v>
      </c>
      <c r="H37">
        <f t="shared" si="5"/>
        <v>1.0730847889431985E-6</v>
      </c>
      <c r="K37">
        <v>27.71</v>
      </c>
      <c r="L37">
        <v>0.74</v>
      </c>
      <c r="N37">
        <v>28.39</v>
      </c>
      <c r="O37">
        <v>0.63</v>
      </c>
    </row>
    <row r="38" spans="1:15">
      <c r="A38" t="s">
        <v>71</v>
      </c>
      <c r="B38" t="s">
        <v>4</v>
      </c>
      <c r="C38" t="s">
        <v>5</v>
      </c>
      <c r="D38" t="s">
        <v>51</v>
      </c>
      <c r="E38">
        <f t="shared" si="3"/>
        <v>0.60499999999999998</v>
      </c>
      <c r="F38">
        <v>0.63234374999999998</v>
      </c>
      <c r="G38">
        <f t="shared" si="4"/>
        <v>25.865000000000002</v>
      </c>
      <c r="H38">
        <f t="shared" si="5"/>
        <v>3.1305989124298773E-6</v>
      </c>
      <c r="K38">
        <v>25.32</v>
      </c>
      <c r="L38">
        <v>0.65</v>
      </c>
      <c r="N38">
        <v>26.41</v>
      </c>
      <c r="O38">
        <v>0.56000000000000005</v>
      </c>
    </row>
    <row r="39" spans="1:15">
      <c r="A39" t="s">
        <v>72</v>
      </c>
      <c r="B39" t="s">
        <v>4</v>
      </c>
      <c r="C39" t="s">
        <v>5</v>
      </c>
      <c r="D39" t="s">
        <v>51</v>
      </c>
      <c r="E39">
        <f t="shared" si="3"/>
        <v>0.75</v>
      </c>
      <c r="F39">
        <v>0.63234374999999998</v>
      </c>
      <c r="G39">
        <f t="shared" si="4"/>
        <v>24.134999999999998</v>
      </c>
      <c r="H39">
        <f t="shared" si="5"/>
        <v>7.3078821291481552E-6</v>
      </c>
      <c r="K39">
        <v>23.38</v>
      </c>
      <c r="L39">
        <v>0.77</v>
      </c>
      <c r="N39">
        <v>24.89</v>
      </c>
      <c r="O39">
        <v>0.73</v>
      </c>
    </row>
    <row r="40" spans="1:15">
      <c r="A40" t="s">
        <v>73</v>
      </c>
      <c r="B40" t="s">
        <v>4</v>
      </c>
      <c r="C40" t="s">
        <v>5</v>
      </c>
      <c r="D40" t="s">
        <v>51</v>
      </c>
      <c r="E40">
        <f t="shared" si="3"/>
        <v>0.65999999999999992</v>
      </c>
      <c r="F40">
        <v>0.63234374999999998</v>
      </c>
      <c r="G40">
        <f t="shared" si="4"/>
        <v>28.049999999999997</v>
      </c>
      <c r="H40">
        <f t="shared" si="5"/>
        <v>1.0730847889432006E-6</v>
      </c>
      <c r="K40">
        <v>27.61</v>
      </c>
      <c r="L40">
        <v>0.73</v>
      </c>
      <c r="N40">
        <v>28.49</v>
      </c>
      <c r="O40">
        <v>0.59</v>
      </c>
    </row>
    <row r="41" spans="1:15">
      <c r="A41" t="s">
        <v>74</v>
      </c>
      <c r="B41" t="s">
        <v>4</v>
      </c>
      <c r="C41" t="s">
        <v>5</v>
      </c>
      <c r="D41" t="s">
        <v>51</v>
      </c>
      <c r="E41">
        <f t="shared" si="3"/>
        <v>0.63500000000000001</v>
      </c>
      <c r="F41">
        <v>0.63234374999999998</v>
      </c>
      <c r="G41">
        <f t="shared" si="4"/>
        <v>25.56</v>
      </c>
      <c r="H41">
        <f t="shared" si="5"/>
        <v>3.6352557859955273E-6</v>
      </c>
      <c r="K41">
        <v>24.83</v>
      </c>
      <c r="L41">
        <v>0.74</v>
      </c>
      <c r="N41">
        <v>26.29</v>
      </c>
      <c r="O41">
        <v>0.53</v>
      </c>
    </row>
    <row r="42" spans="1:15">
      <c r="A42" t="s">
        <v>75</v>
      </c>
      <c r="B42" t="s">
        <v>4</v>
      </c>
      <c r="C42" t="s">
        <v>5</v>
      </c>
      <c r="D42" t="s">
        <v>51</v>
      </c>
      <c r="E42">
        <f t="shared" si="3"/>
        <v>0.57000000000000006</v>
      </c>
      <c r="F42">
        <v>0.63234374999999998</v>
      </c>
      <c r="G42">
        <f t="shared" si="4"/>
        <v>27.245000000000001</v>
      </c>
      <c r="H42">
        <f t="shared" si="5"/>
        <v>1.5920158727553149E-6</v>
      </c>
      <c r="K42">
        <v>26.55</v>
      </c>
      <c r="L42">
        <v>0.63</v>
      </c>
      <c r="N42">
        <v>27.94</v>
      </c>
      <c r="O42">
        <v>0.51</v>
      </c>
    </row>
    <row r="43" spans="1:15">
      <c r="A43" t="s">
        <v>76</v>
      </c>
      <c r="B43" t="s">
        <v>4</v>
      </c>
      <c r="C43" t="s">
        <v>60</v>
      </c>
      <c r="D43" t="s">
        <v>51</v>
      </c>
      <c r="E43">
        <f t="shared" si="3"/>
        <v>0.65500000000000003</v>
      </c>
      <c r="F43">
        <v>0.63234374999999998</v>
      </c>
      <c r="G43">
        <f t="shared" si="4"/>
        <v>25.395</v>
      </c>
      <c r="H43">
        <f t="shared" si="5"/>
        <v>3.9413852935126065E-6</v>
      </c>
      <c r="K43">
        <v>24.97</v>
      </c>
      <c r="L43">
        <v>0.71</v>
      </c>
      <c r="N43">
        <v>25.82</v>
      </c>
      <c r="O43">
        <v>0.6</v>
      </c>
    </row>
    <row r="44" spans="1:15">
      <c r="A44" t="s">
        <v>77</v>
      </c>
      <c r="B44" t="s">
        <v>4</v>
      </c>
      <c r="C44" t="s">
        <v>60</v>
      </c>
      <c r="D44" t="s">
        <v>51</v>
      </c>
      <c r="E44">
        <f t="shared" si="3"/>
        <v>0.64</v>
      </c>
      <c r="F44">
        <v>0.63234374999999998</v>
      </c>
      <c r="G44">
        <f t="shared" si="4"/>
        <v>26.47</v>
      </c>
      <c r="H44">
        <f t="shared" si="5"/>
        <v>2.3274287755903352E-6</v>
      </c>
      <c r="K44">
        <v>26.13</v>
      </c>
      <c r="L44">
        <v>0.64</v>
      </c>
      <c r="N44">
        <v>26.81</v>
      </c>
      <c r="O44">
        <v>0.64</v>
      </c>
    </row>
    <row r="45" spans="1:15">
      <c r="A45" t="s">
        <v>78</v>
      </c>
      <c r="B45" t="s">
        <v>4</v>
      </c>
      <c r="C45" t="s">
        <v>60</v>
      </c>
      <c r="D45" t="s">
        <v>51</v>
      </c>
      <c r="E45">
        <f t="shared" si="3"/>
        <v>0.58499999999999996</v>
      </c>
      <c r="F45">
        <v>0.63234374999999998</v>
      </c>
      <c r="G45">
        <f t="shared" si="4"/>
        <v>29.54</v>
      </c>
      <c r="H45">
        <f t="shared" si="5"/>
        <v>5.1706450280873623E-7</v>
      </c>
      <c r="K45">
        <v>30.03</v>
      </c>
      <c r="L45">
        <v>0.62</v>
      </c>
      <c r="N45">
        <v>29.05</v>
      </c>
      <c r="O45">
        <v>0.55000000000000004</v>
      </c>
    </row>
    <row r="46" spans="1:15">
      <c r="A46" t="s">
        <v>79</v>
      </c>
      <c r="B46" t="s">
        <v>4</v>
      </c>
      <c r="C46" t="s">
        <v>60</v>
      </c>
      <c r="D46" t="s">
        <v>51</v>
      </c>
      <c r="E46">
        <f t="shared" si="3"/>
        <v>0.65500000000000003</v>
      </c>
      <c r="F46">
        <v>0.63234374999999998</v>
      </c>
      <c r="G46">
        <f t="shared" si="4"/>
        <v>29.15</v>
      </c>
      <c r="H46">
        <f t="shared" si="5"/>
        <v>6.25952323665093E-7</v>
      </c>
      <c r="K46">
        <v>28.93</v>
      </c>
      <c r="L46">
        <v>0.74</v>
      </c>
      <c r="N46">
        <v>29.37</v>
      </c>
      <c r="O46">
        <v>0.56999999999999995</v>
      </c>
    </row>
    <row r="47" spans="1:15">
      <c r="A47" t="s">
        <v>80</v>
      </c>
      <c r="B47" t="s">
        <v>4</v>
      </c>
      <c r="C47" t="s">
        <v>60</v>
      </c>
      <c r="D47" t="s">
        <v>51</v>
      </c>
      <c r="E47">
        <f t="shared" si="3"/>
        <v>0.68500000000000005</v>
      </c>
      <c r="F47">
        <v>0.63234374999999998</v>
      </c>
      <c r="G47">
        <f t="shared" si="4"/>
        <v>25.22</v>
      </c>
      <c r="H47">
        <f t="shared" si="5"/>
        <v>4.2942856071149361E-6</v>
      </c>
      <c r="K47">
        <v>24.66</v>
      </c>
      <c r="L47">
        <v>0.74</v>
      </c>
      <c r="N47">
        <v>25.78</v>
      </c>
      <c r="O47">
        <v>0.63</v>
      </c>
    </row>
    <row r="48" spans="1:15">
      <c r="A48" t="s">
        <v>81</v>
      </c>
      <c r="B48" t="s">
        <v>4</v>
      </c>
      <c r="C48" t="s">
        <v>60</v>
      </c>
      <c r="D48" t="s">
        <v>51</v>
      </c>
      <c r="E48">
        <f t="shared" si="3"/>
        <v>0.63500000000000001</v>
      </c>
      <c r="F48">
        <v>0.63234374999999998</v>
      </c>
      <c r="G48">
        <f t="shared" si="4"/>
        <v>28.685000000000002</v>
      </c>
      <c r="H48">
        <f t="shared" si="5"/>
        <v>7.8613776481572339E-7</v>
      </c>
      <c r="K48">
        <v>28.25</v>
      </c>
      <c r="L48">
        <v>0.68</v>
      </c>
      <c r="N48">
        <v>29.12</v>
      </c>
      <c r="O48">
        <v>0.59</v>
      </c>
    </row>
    <row r="49" spans="1:20">
      <c r="A49" t="s">
        <v>82</v>
      </c>
      <c r="B49" t="s">
        <v>4</v>
      </c>
      <c r="C49" t="s">
        <v>60</v>
      </c>
      <c r="D49" t="s">
        <v>51</v>
      </c>
      <c r="E49">
        <f t="shared" si="3"/>
        <v>0.65999999999999992</v>
      </c>
      <c r="F49">
        <v>0.63234374999999998</v>
      </c>
      <c r="G49">
        <f t="shared" si="4"/>
        <v>25.875</v>
      </c>
      <c r="H49">
        <f t="shared" si="5"/>
        <v>3.1152959738787664E-6</v>
      </c>
      <c r="K49">
        <v>25.42</v>
      </c>
      <c r="L49">
        <v>0.72</v>
      </c>
      <c r="N49">
        <v>26.33</v>
      </c>
      <c r="O49">
        <v>0.6</v>
      </c>
    </row>
    <row r="50" spans="1:20">
      <c r="A50" t="s">
        <v>83</v>
      </c>
      <c r="B50" t="s">
        <v>4</v>
      </c>
      <c r="C50" t="s">
        <v>60</v>
      </c>
      <c r="D50" t="s">
        <v>51</v>
      </c>
      <c r="E50">
        <f t="shared" si="3"/>
        <v>0.61499999999999999</v>
      </c>
      <c r="F50">
        <v>0.63234374999999998</v>
      </c>
      <c r="G50">
        <f t="shared" si="4"/>
        <v>26.67</v>
      </c>
      <c r="H50">
        <f t="shared" si="5"/>
        <v>2.1101536301874173E-6</v>
      </c>
      <c r="K50">
        <v>25.98</v>
      </c>
      <c r="L50">
        <v>0.73</v>
      </c>
      <c r="N50">
        <v>27.36</v>
      </c>
      <c r="O50">
        <v>0.5</v>
      </c>
    </row>
    <row r="51" spans="1:20">
      <c r="A51" t="s">
        <v>23</v>
      </c>
      <c r="B51" t="s">
        <v>24</v>
      </c>
      <c r="C51" t="s">
        <v>25</v>
      </c>
      <c r="D51" t="s">
        <v>26</v>
      </c>
      <c r="E51" t="s">
        <v>42</v>
      </c>
      <c r="F51" t="s">
        <v>43</v>
      </c>
      <c r="G51" t="s">
        <v>41</v>
      </c>
      <c r="H51" t="s">
        <v>27</v>
      </c>
      <c r="I51" t="s">
        <v>29</v>
      </c>
      <c r="J51" t="s">
        <v>30</v>
      </c>
      <c r="K51" t="s">
        <v>31</v>
      </c>
      <c r="L51" t="s">
        <v>32</v>
      </c>
      <c r="M51" t="s">
        <v>33</v>
      </c>
      <c r="N51" t="s">
        <v>34</v>
      </c>
      <c r="O51" t="s">
        <v>35</v>
      </c>
      <c r="P51" t="s">
        <v>36</v>
      </c>
      <c r="Q51" t="s">
        <v>37</v>
      </c>
      <c r="R51" t="s">
        <v>38</v>
      </c>
      <c r="S51" t="s">
        <v>39</v>
      </c>
      <c r="T51" t="s">
        <v>40</v>
      </c>
    </row>
    <row r="52" spans="1:20">
      <c r="A52" t="s">
        <v>50</v>
      </c>
      <c r="B52" t="s">
        <v>15</v>
      </c>
      <c r="C52" t="s">
        <v>5</v>
      </c>
      <c r="D52" t="s">
        <v>6</v>
      </c>
      <c r="E52">
        <f>(K52+N52)/2</f>
        <v>0.625</v>
      </c>
      <c r="F52">
        <f>AVERAGE(E52:E83)</f>
        <v>0.75586206896551755</v>
      </c>
      <c r="G52">
        <f>(J52+M52)/2</f>
        <v>22.68</v>
      </c>
      <c r="H52">
        <f>1/((1+F52)^G52)</f>
        <v>2.8507412118097709E-6</v>
      </c>
      <c r="J52">
        <v>22.89</v>
      </c>
      <c r="K52">
        <v>0.59</v>
      </c>
      <c r="M52">
        <v>22.47</v>
      </c>
      <c r="N52">
        <v>0.66</v>
      </c>
    </row>
    <row r="53" spans="1:20">
      <c r="A53" t="s">
        <v>52</v>
      </c>
      <c r="B53" t="s">
        <v>15</v>
      </c>
      <c r="C53" t="s">
        <v>5</v>
      </c>
      <c r="D53" t="s">
        <v>6</v>
      </c>
      <c r="E53">
        <f t="shared" ref="E53:E82" si="6">(K53+N53)/2</f>
        <v>0.76500000000000001</v>
      </c>
      <c r="F53">
        <v>0.75586206896551755</v>
      </c>
      <c r="G53">
        <f t="shared" ref="G53:G80" si="7">(J53+M53)/2</f>
        <v>22.3</v>
      </c>
      <c r="H53">
        <f t="shared" ref="H53:H83" si="8">1/((1+F53)^G53)</f>
        <v>3.5307270517047876E-6</v>
      </c>
      <c r="J53">
        <v>22.76</v>
      </c>
      <c r="K53">
        <v>0.68</v>
      </c>
      <c r="M53">
        <v>21.84</v>
      </c>
      <c r="N53">
        <v>0.85</v>
      </c>
    </row>
    <row r="54" spans="1:20">
      <c r="A54" t="s">
        <v>53</v>
      </c>
      <c r="B54" t="s">
        <v>15</v>
      </c>
      <c r="C54" t="s">
        <v>5</v>
      </c>
      <c r="D54" t="s">
        <v>6</v>
      </c>
      <c r="E54">
        <f t="shared" si="6"/>
        <v>0.73499999999999999</v>
      </c>
      <c r="F54">
        <v>0.75586206896551755</v>
      </c>
      <c r="G54">
        <f t="shared" si="7"/>
        <v>21.56</v>
      </c>
      <c r="H54">
        <f t="shared" si="8"/>
        <v>5.355339881034904E-6</v>
      </c>
      <c r="J54">
        <v>21.65</v>
      </c>
      <c r="K54">
        <v>0.73</v>
      </c>
      <c r="M54">
        <v>21.47</v>
      </c>
      <c r="N54">
        <v>0.74</v>
      </c>
    </row>
    <row r="55" spans="1:20">
      <c r="A55" t="s">
        <v>54</v>
      </c>
      <c r="B55" t="s">
        <v>15</v>
      </c>
      <c r="C55" t="s">
        <v>5</v>
      </c>
      <c r="D55" t="s">
        <v>6</v>
      </c>
      <c r="E55">
        <f t="shared" si="6"/>
        <v>0.71</v>
      </c>
      <c r="F55">
        <v>0.75586206896551755</v>
      </c>
      <c r="G55">
        <f t="shared" si="7"/>
        <v>24.189999999999998</v>
      </c>
      <c r="H55">
        <f t="shared" si="8"/>
        <v>1.2183646634964933E-6</v>
      </c>
      <c r="J55">
        <v>24.18</v>
      </c>
      <c r="K55">
        <v>0.68</v>
      </c>
      <c r="M55">
        <v>24.2</v>
      </c>
      <c r="N55">
        <v>0.74</v>
      </c>
    </row>
    <row r="56" spans="1:20">
      <c r="A56" t="s">
        <v>55</v>
      </c>
      <c r="B56" t="s">
        <v>15</v>
      </c>
      <c r="C56" t="s">
        <v>5</v>
      </c>
      <c r="D56" t="s">
        <v>6</v>
      </c>
      <c r="E56">
        <f t="shared" si="6"/>
        <v>0.69</v>
      </c>
      <c r="F56">
        <v>0.75586206896551755</v>
      </c>
      <c r="G56">
        <f t="shared" si="7"/>
        <v>23.824999999999999</v>
      </c>
      <c r="H56">
        <f t="shared" si="8"/>
        <v>1.4962917779131186E-6</v>
      </c>
      <c r="J56">
        <v>23.74</v>
      </c>
      <c r="K56">
        <v>0.7</v>
      </c>
      <c r="M56">
        <v>23.91</v>
      </c>
      <c r="N56">
        <v>0.68</v>
      </c>
    </row>
    <row r="57" spans="1:20">
      <c r="A57" t="s">
        <v>56</v>
      </c>
      <c r="B57" t="s">
        <v>15</v>
      </c>
      <c r="C57" t="s">
        <v>5</v>
      </c>
      <c r="D57" t="s">
        <v>6</v>
      </c>
      <c r="E57">
        <f t="shared" si="6"/>
        <v>0.7</v>
      </c>
      <c r="F57">
        <v>0.75586206896551755</v>
      </c>
      <c r="G57">
        <f t="shared" si="7"/>
        <v>22.799999999999997</v>
      </c>
      <c r="H57">
        <f t="shared" si="8"/>
        <v>2.6645197674320536E-6</v>
      </c>
      <c r="J57">
        <v>23.06</v>
      </c>
      <c r="K57">
        <v>0.6</v>
      </c>
      <c r="M57">
        <v>22.54</v>
      </c>
      <c r="N57">
        <v>0.8</v>
      </c>
    </row>
    <row r="58" spans="1:20">
      <c r="A58" t="s">
        <v>57</v>
      </c>
      <c r="B58" t="s">
        <v>15</v>
      </c>
      <c r="C58" t="s">
        <v>5</v>
      </c>
      <c r="D58" t="s">
        <v>6</v>
      </c>
      <c r="E58">
        <f t="shared" si="6"/>
        <v>0.83499999999999996</v>
      </c>
      <c r="F58">
        <v>0.75586206896551755</v>
      </c>
      <c r="G58">
        <f t="shared" si="7"/>
        <v>23.825000000000003</v>
      </c>
      <c r="H58">
        <f t="shared" si="8"/>
        <v>1.496291777913116E-6</v>
      </c>
      <c r="J58">
        <v>23.96</v>
      </c>
      <c r="K58">
        <v>0.81</v>
      </c>
      <c r="M58">
        <v>23.69</v>
      </c>
      <c r="N58">
        <v>0.86</v>
      </c>
    </row>
    <row r="59" spans="1:20">
      <c r="A59" t="s">
        <v>58</v>
      </c>
      <c r="B59" t="s">
        <v>15</v>
      </c>
      <c r="C59" t="s">
        <v>5</v>
      </c>
      <c r="D59" t="s">
        <v>6</v>
      </c>
      <c r="E59">
        <f t="shared" si="6"/>
        <v>0.71499999999999997</v>
      </c>
      <c r="F59">
        <v>0.75586206896551755</v>
      </c>
      <c r="G59">
        <f t="shared" si="7"/>
        <v>21.994999999999997</v>
      </c>
      <c r="H59">
        <f t="shared" si="8"/>
        <v>4.1921200991833024E-6</v>
      </c>
      <c r="J59">
        <v>21.74</v>
      </c>
      <c r="K59">
        <v>0.7</v>
      </c>
      <c r="M59">
        <v>22.25</v>
      </c>
      <c r="N59">
        <v>0.73</v>
      </c>
    </row>
    <row r="60" spans="1:20">
      <c r="A60" t="s">
        <v>59</v>
      </c>
      <c r="B60" t="s">
        <v>15</v>
      </c>
      <c r="C60" t="s">
        <v>60</v>
      </c>
      <c r="D60" t="s">
        <v>6</v>
      </c>
      <c r="E60">
        <f t="shared" si="6"/>
        <v>0.875</v>
      </c>
      <c r="F60">
        <v>0.75586206896551755</v>
      </c>
      <c r="G60">
        <f t="shared" si="7"/>
        <v>21.814999999999998</v>
      </c>
      <c r="H60">
        <f t="shared" si="8"/>
        <v>4.6391881631384424E-6</v>
      </c>
      <c r="J60">
        <v>21.8</v>
      </c>
      <c r="K60">
        <v>0.86</v>
      </c>
      <c r="M60">
        <v>21.83</v>
      </c>
      <c r="N60">
        <v>0.89</v>
      </c>
    </row>
    <row r="61" spans="1:20">
      <c r="A61" t="s">
        <v>61</v>
      </c>
      <c r="B61" t="s">
        <v>15</v>
      </c>
      <c r="C61" t="s">
        <v>60</v>
      </c>
      <c r="D61" t="s">
        <v>6</v>
      </c>
      <c r="E61">
        <f t="shared" si="6"/>
        <v>0.87</v>
      </c>
      <c r="F61">
        <v>0.75586206896551755</v>
      </c>
      <c r="G61">
        <f t="shared" si="7"/>
        <v>20.635000000000002</v>
      </c>
      <c r="H61">
        <f t="shared" si="8"/>
        <v>9.0144795159988451E-6</v>
      </c>
      <c r="J61">
        <v>20.350000000000001</v>
      </c>
      <c r="K61">
        <v>0.85</v>
      </c>
      <c r="M61">
        <v>20.92</v>
      </c>
      <c r="N61">
        <v>0.89</v>
      </c>
    </row>
    <row r="62" spans="1:20">
      <c r="A62" t="s">
        <v>62</v>
      </c>
      <c r="B62" t="s">
        <v>15</v>
      </c>
      <c r="C62" t="s">
        <v>60</v>
      </c>
      <c r="D62" t="s">
        <v>6</v>
      </c>
      <c r="E62">
        <f t="shared" si="6"/>
        <v>0.82499999999999996</v>
      </c>
      <c r="F62">
        <v>0.75586206896551755</v>
      </c>
      <c r="G62">
        <f t="shared" si="7"/>
        <v>20.795000000000002</v>
      </c>
      <c r="H62">
        <f t="shared" si="8"/>
        <v>8.2380076831913682E-6</v>
      </c>
      <c r="J62">
        <v>20.83</v>
      </c>
      <c r="K62">
        <v>0.81</v>
      </c>
      <c r="M62">
        <v>20.76</v>
      </c>
      <c r="N62">
        <v>0.84</v>
      </c>
    </row>
    <row r="63" spans="1:20">
      <c r="A63" t="s">
        <v>63</v>
      </c>
      <c r="B63" t="s">
        <v>15</v>
      </c>
      <c r="C63" t="s">
        <v>60</v>
      </c>
      <c r="D63" t="s">
        <v>6</v>
      </c>
      <c r="E63">
        <f t="shared" si="6"/>
        <v>0.755</v>
      </c>
      <c r="F63">
        <v>0.75586206896551755</v>
      </c>
      <c r="G63">
        <f t="shared" si="7"/>
        <v>22.03</v>
      </c>
      <c r="H63">
        <f t="shared" si="8"/>
        <v>4.1103286885475112E-6</v>
      </c>
      <c r="J63">
        <v>22.03</v>
      </c>
      <c r="K63">
        <v>0.8</v>
      </c>
      <c r="M63">
        <v>22.03</v>
      </c>
      <c r="N63">
        <v>0.71</v>
      </c>
    </row>
    <row r="64" spans="1:20">
      <c r="A64" t="s">
        <v>64</v>
      </c>
      <c r="B64" t="s">
        <v>15</v>
      </c>
      <c r="C64" t="s">
        <v>60</v>
      </c>
      <c r="D64" t="s">
        <v>6</v>
      </c>
      <c r="E64">
        <f t="shared" si="6"/>
        <v>0.74</v>
      </c>
      <c r="F64">
        <v>0.75586206896551755</v>
      </c>
      <c r="G64">
        <f t="shared" si="7"/>
        <v>22.685000000000002</v>
      </c>
      <c r="H64">
        <f t="shared" si="8"/>
        <v>2.8427282290107113E-6</v>
      </c>
      <c r="J64">
        <v>22.78</v>
      </c>
      <c r="K64">
        <v>0.7</v>
      </c>
      <c r="M64">
        <v>22.59</v>
      </c>
      <c r="N64">
        <v>0.78</v>
      </c>
    </row>
    <row r="65" spans="1:14">
      <c r="A65" t="s">
        <v>65</v>
      </c>
      <c r="B65" t="s">
        <v>15</v>
      </c>
      <c r="C65" t="s">
        <v>60</v>
      </c>
      <c r="D65" t="s">
        <v>6</v>
      </c>
      <c r="E65">
        <f t="shared" si="6"/>
        <v>0.68500000000000005</v>
      </c>
      <c r="F65">
        <v>0.75586206896551755</v>
      </c>
      <c r="G65">
        <f t="shared" si="7"/>
        <v>23.234999999999999</v>
      </c>
      <c r="H65">
        <f t="shared" si="8"/>
        <v>2.0857661922224332E-6</v>
      </c>
      <c r="J65">
        <v>22.99</v>
      </c>
      <c r="K65">
        <v>0.73</v>
      </c>
      <c r="M65">
        <v>23.48</v>
      </c>
      <c r="N65">
        <v>0.64</v>
      </c>
    </row>
    <row r="66" spans="1:14">
      <c r="A66" t="s">
        <v>66</v>
      </c>
      <c r="B66" t="s">
        <v>15</v>
      </c>
      <c r="C66" t="s">
        <v>60</v>
      </c>
      <c r="D66" t="s">
        <v>6</v>
      </c>
      <c r="E66">
        <f t="shared" si="6"/>
        <v>0.78</v>
      </c>
      <c r="F66">
        <v>0.75586206896551755</v>
      </c>
      <c r="G66">
        <f t="shared" si="7"/>
        <v>21.365000000000002</v>
      </c>
      <c r="H66">
        <f t="shared" si="8"/>
        <v>5.9767166426056361E-6</v>
      </c>
      <c r="J66">
        <v>21.29</v>
      </c>
      <c r="K66">
        <v>0.79</v>
      </c>
      <c r="M66">
        <v>21.44</v>
      </c>
      <c r="N66">
        <v>0.77</v>
      </c>
    </row>
    <row r="67" spans="1:14">
      <c r="A67" t="s">
        <v>67</v>
      </c>
      <c r="B67" t="s">
        <v>15</v>
      </c>
      <c r="C67" t="s">
        <v>60</v>
      </c>
      <c r="D67" t="s">
        <v>6</v>
      </c>
      <c r="F67">
        <v>0.75586206896551755</v>
      </c>
      <c r="G67">
        <v>20.95</v>
      </c>
      <c r="H67">
        <f t="shared" si="8"/>
        <v>7.5496389233243259E-6</v>
      </c>
      <c r="J67">
        <v>20.95</v>
      </c>
      <c r="K67" t="s">
        <v>84</v>
      </c>
      <c r="M67" t="s">
        <v>84</v>
      </c>
      <c r="N67" t="s">
        <v>84</v>
      </c>
    </row>
    <row r="68" spans="1:14">
      <c r="A68" t="s">
        <v>68</v>
      </c>
      <c r="B68" t="s">
        <v>4</v>
      </c>
      <c r="C68" t="s">
        <v>5</v>
      </c>
      <c r="D68" t="s">
        <v>6</v>
      </c>
      <c r="E68">
        <f t="shared" si="6"/>
        <v>0.72</v>
      </c>
      <c r="F68">
        <v>0.75586206896551755</v>
      </c>
      <c r="G68">
        <f t="shared" si="7"/>
        <v>22.615000000000002</v>
      </c>
      <c r="H68">
        <f t="shared" si="8"/>
        <v>2.9569887346103734E-6</v>
      </c>
      <c r="J68">
        <v>22.52</v>
      </c>
      <c r="K68">
        <v>0.72</v>
      </c>
      <c r="M68">
        <v>22.71</v>
      </c>
      <c r="N68">
        <v>0.72</v>
      </c>
    </row>
    <row r="69" spans="1:14">
      <c r="A69" t="s">
        <v>69</v>
      </c>
      <c r="B69" t="s">
        <v>4</v>
      </c>
      <c r="C69" t="s">
        <v>5</v>
      </c>
      <c r="D69" t="s">
        <v>6</v>
      </c>
      <c r="E69">
        <f t="shared" si="6"/>
        <v>0.83</v>
      </c>
      <c r="F69">
        <v>0.75586206896551755</v>
      </c>
      <c r="G69">
        <f t="shared" si="7"/>
        <v>21.225000000000001</v>
      </c>
      <c r="H69">
        <f t="shared" si="8"/>
        <v>6.4668281767397937E-6</v>
      </c>
      <c r="J69">
        <v>20.97</v>
      </c>
      <c r="K69">
        <v>0.82</v>
      </c>
      <c r="M69">
        <v>21.48</v>
      </c>
      <c r="N69">
        <v>0.84</v>
      </c>
    </row>
    <row r="70" spans="1:14">
      <c r="A70" t="s">
        <v>70</v>
      </c>
      <c r="B70" t="s">
        <v>4</v>
      </c>
      <c r="C70" t="s">
        <v>5</v>
      </c>
      <c r="D70" t="s">
        <v>6</v>
      </c>
      <c r="E70">
        <f t="shared" si="6"/>
        <v>0.85499999999999998</v>
      </c>
      <c r="F70">
        <v>0.75586206896551755</v>
      </c>
      <c r="G70">
        <f t="shared" si="7"/>
        <v>21.34</v>
      </c>
      <c r="H70">
        <f t="shared" si="8"/>
        <v>6.061427657298862E-6</v>
      </c>
      <c r="J70">
        <v>21.46</v>
      </c>
      <c r="K70">
        <v>0.85</v>
      </c>
      <c r="M70">
        <v>21.22</v>
      </c>
      <c r="N70">
        <v>0.86</v>
      </c>
    </row>
    <row r="71" spans="1:14">
      <c r="A71" t="s">
        <v>71</v>
      </c>
      <c r="B71" t="s">
        <v>4</v>
      </c>
      <c r="C71" t="s">
        <v>5</v>
      </c>
      <c r="D71" t="s">
        <v>6</v>
      </c>
      <c r="E71">
        <f t="shared" si="6"/>
        <v>0.76500000000000001</v>
      </c>
      <c r="F71">
        <v>0.75586206896551755</v>
      </c>
      <c r="G71">
        <f t="shared" si="7"/>
        <v>22.37</v>
      </c>
      <c r="H71">
        <f t="shared" si="8"/>
        <v>3.3942968200504389E-6</v>
      </c>
      <c r="J71">
        <v>22.37</v>
      </c>
      <c r="K71">
        <v>0.76</v>
      </c>
      <c r="M71">
        <v>22.37</v>
      </c>
      <c r="N71">
        <v>0.77</v>
      </c>
    </row>
    <row r="72" spans="1:14">
      <c r="A72" t="s">
        <v>72</v>
      </c>
      <c r="B72" t="s">
        <v>4</v>
      </c>
      <c r="C72" t="s">
        <v>5</v>
      </c>
      <c r="D72" t="s">
        <v>6</v>
      </c>
      <c r="E72">
        <f t="shared" si="6"/>
        <v>0.82000000000000006</v>
      </c>
      <c r="F72">
        <v>0.75586206896551755</v>
      </c>
      <c r="G72">
        <f t="shared" si="7"/>
        <v>21.555</v>
      </c>
      <c r="H72">
        <f t="shared" si="8"/>
        <v>5.3704353255842261E-6</v>
      </c>
      <c r="J72">
        <v>21.51</v>
      </c>
      <c r="K72">
        <v>0.81</v>
      </c>
      <c r="M72">
        <v>21.6</v>
      </c>
      <c r="N72">
        <v>0.83</v>
      </c>
    </row>
    <row r="73" spans="1:14">
      <c r="A73" t="s">
        <v>73</v>
      </c>
      <c r="B73" t="s">
        <v>4</v>
      </c>
      <c r="C73" t="s">
        <v>5</v>
      </c>
      <c r="D73" t="s">
        <v>6</v>
      </c>
      <c r="E73">
        <f t="shared" si="6"/>
        <v>0.875</v>
      </c>
      <c r="F73">
        <v>0.75586206896551755</v>
      </c>
      <c r="G73">
        <f t="shared" si="7"/>
        <v>21.785</v>
      </c>
      <c r="H73">
        <f t="shared" si="8"/>
        <v>4.7182038381141298E-6</v>
      </c>
      <c r="J73">
        <v>21.68</v>
      </c>
      <c r="K73">
        <v>0.85</v>
      </c>
      <c r="M73">
        <v>21.89</v>
      </c>
      <c r="N73">
        <v>0.9</v>
      </c>
    </row>
    <row r="74" spans="1:14">
      <c r="A74" t="s">
        <v>74</v>
      </c>
      <c r="B74" t="s">
        <v>4</v>
      </c>
      <c r="C74" t="s">
        <v>5</v>
      </c>
      <c r="D74" t="s">
        <v>6</v>
      </c>
      <c r="E74">
        <f t="shared" si="6"/>
        <v>0.72500000000000009</v>
      </c>
      <c r="F74">
        <v>0.75586206896551755</v>
      </c>
      <c r="G74">
        <f t="shared" si="7"/>
        <v>22.55</v>
      </c>
      <c r="H74">
        <f t="shared" si="8"/>
        <v>3.0671961174131795E-6</v>
      </c>
      <c r="J74">
        <v>22.1</v>
      </c>
      <c r="K74">
        <v>0.78</v>
      </c>
      <c r="M74">
        <v>23</v>
      </c>
      <c r="N74">
        <v>0.67</v>
      </c>
    </row>
    <row r="75" spans="1:14">
      <c r="A75" t="s">
        <v>75</v>
      </c>
      <c r="B75" t="s">
        <v>4</v>
      </c>
      <c r="C75" t="s">
        <v>5</v>
      </c>
      <c r="D75" t="s">
        <v>6</v>
      </c>
      <c r="F75">
        <v>0.75586206896551755</v>
      </c>
      <c r="G75">
        <v>21.3</v>
      </c>
      <c r="H75">
        <f t="shared" si="8"/>
        <v>6.1994697059588974E-6</v>
      </c>
      <c r="J75">
        <v>21.3</v>
      </c>
      <c r="K75" t="s">
        <v>84</v>
      </c>
      <c r="M75" t="s">
        <v>84</v>
      </c>
      <c r="N75" t="s">
        <v>84</v>
      </c>
    </row>
    <row r="76" spans="1:14">
      <c r="A76" t="s">
        <v>76</v>
      </c>
      <c r="B76" t="s">
        <v>4</v>
      </c>
      <c r="C76" t="s">
        <v>60</v>
      </c>
      <c r="D76" t="s">
        <v>6</v>
      </c>
      <c r="E76">
        <f t="shared" si="6"/>
        <v>0.65500000000000003</v>
      </c>
      <c r="F76">
        <v>0.75586206896551755</v>
      </c>
      <c r="G76">
        <f t="shared" si="7"/>
        <v>22.465000000000003</v>
      </c>
      <c r="H76">
        <f t="shared" si="8"/>
        <v>3.2175346275463469E-6</v>
      </c>
      <c r="J76">
        <v>22.17</v>
      </c>
      <c r="K76">
        <v>0.67</v>
      </c>
      <c r="M76">
        <v>22.76</v>
      </c>
      <c r="N76">
        <v>0.64</v>
      </c>
    </row>
    <row r="77" spans="1:14">
      <c r="A77" t="s">
        <v>77</v>
      </c>
      <c r="B77" t="s">
        <v>4</v>
      </c>
      <c r="C77" t="s">
        <v>60</v>
      </c>
      <c r="D77" t="s">
        <v>6</v>
      </c>
      <c r="E77">
        <f t="shared" si="6"/>
        <v>0.82000000000000006</v>
      </c>
      <c r="F77">
        <v>0.75586206896551755</v>
      </c>
      <c r="G77">
        <f t="shared" si="7"/>
        <v>22.204999999999998</v>
      </c>
      <c r="H77">
        <f t="shared" si="8"/>
        <v>3.7246951443710583E-6</v>
      </c>
      <c r="J77">
        <v>21.88</v>
      </c>
      <c r="K77">
        <v>0.93</v>
      </c>
      <c r="M77">
        <v>22.53</v>
      </c>
      <c r="N77">
        <v>0.71</v>
      </c>
    </row>
    <row r="78" spans="1:14">
      <c r="A78" t="s">
        <v>78</v>
      </c>
      <c r="B78" t="s">
        <v>4</v>
      </c>
      <c r="C78" t="s">
        <v>60</v>
      </c>
      <c r="D78" t="s">
        <v>6</v>
      </c>
      <c r="E78">
        <f t="shared" si="6"/>
        <v>0.78</v>
      </c>
      <c r="F78">
        <v>0.75586206896551755</v>
      </c>
      <c r="G78">
        <f t="shared" si="7"/>
        <v>21.43</v>
      </c>
      <c r="H78">
        <f t="shared" si="8"/>
        <v>5.7619673166019792E-6</v>
      </c>
      <c r="J78">
        <v>21.22</v>
      </c>
      <c r="K78">
        <v>0.76</v>
      </c>
      <c r="M78">
        <v>21.64</v>
      </c>
      <c r="N78">
        <v>0.8</v>
      </c>
    </row>
    <row r="79" spans="1:14">
      <c r="A79" t="s">
        <v>79</v>
      </c>
      <c r="B79" t="s">
        <v>4</v>
      </c>
      <c r="C79" t="s">
        <v>60</v>
      </c>
      <c r="D79" t="s">
        <v>6</v>
      </c>
      <c r="E79">
        <f t="shared" si="6"/>
        <v>0.76</v>
      </c>
      <c r="F79">
        <v>0.75586206896551755</v>
      </c>
      <c r="G79">
        <f t="shared" si="7"/>
        <v>22.82</v>
      </c>
      <c r="H79">
        <f t="shared" si="8"/>
        <v>2.6346876673897971E-6</v>
      </c>
      <c r="J79">
        <v>22.38</v>
      </c>
      <c r="K79">
        <v>0.78</v>
      </c>
      <c r="M79">
        <v>23.26</v>
      </c>
      <c r="N79">
        <v>0.74</v>
      </c>
    </row>
    <row r="80" spans="1:14">
      <c r="A80" t="s">
        <v>80</v>
      </c>
      <c r="B80" t="s">
        <v>4</v>
      </c>
      <c r="C80" t="s">
        <v>60</v>
      </c>
      <c r="D80" t="s">
        <v>6</v>
      </c>
      <c r="E80">
        <f t="shared" si="6"/>
        <v>0.435</v>
      </c>
      <c r="F80">
        <v>0.75586206896551755</v>
      </c>
      <c r="G80">
        <f t="shared" si="7"/>
        <v>21.925000000000001</v>
      </c>
      <c r="H80">
        <f t="shared" si="8"/>
        <v>4.3606180080508909E-6</v>
      </c>
      <c r="J80">
        <v>21.93</v>
      </c>
      <c r="K80">
        <v>0.87</v>
      </c>
      <c r="M80">
        <v>21.92</v>
      </c>
    </row>
    <row r="81" spans="1:14">
      <c r="A81" t="s">
        <v>81</v>
      </c>
      <c r="B81" t="s">
        <v>4</v>
      </c>
      <c r="C81" t="s">
        <v>60</v>
      </c>
      <c r="D81" t="s">
        <v>6</v>
      </c>
      <c r="E81">
        <f t="shared" si="6"/>
        <v>0.81499999999999995</v>
      </c>
      <c r="F81">
        <v>0.75586206896551755</v>
      </c>
      <c r="G81">
        <f>(J81+M81)/2</f>
        <v>24.67</v>
      </c>
      <c r="H81">
        <f t="shared" si="8"/>
        <v>9.2986928806369483E-7</v>
      </c>
      <c r="J81">
        <v>24.69</v>
      </c>
      <c r="K81">
        <v>0.81</v>
      </c>
      <c r="M81">
        <v>24.65</v>
      </c>
      <c r="N81">
        <v>0.82</v>
      </c>
    </row>
    <row r="82" spans="1:14">
      <c r="A82" t="s">
        <v>82</v>
      </c>
      <c r="B82" t="s">
        <v>4</v>
      </c>
      <c r="C82" t="s">
        <v>60</v>
      </c>
      <c r="D82" t="s">
        <v>6</v>
      </c>
      <c r="E82">
        <f t="shared" si="6"/>
        <v>0.76</v>
      </c>
      <c r="F82">
        <v>0.75586206896551755</v>
      </c>
      <c r="G82">
        <f>(J82+M82)/2</f>
        <v>20.734999999999999</v>
      </c>
      <c r="H82">
        <f t="shared" si="8"/>
        <v>8.5210206246138656E-6</v>
      </c>
      <c r="J82">
        <v>20.14</v>
      </c>
      <c r="K82">
        <v>0.82</v>
      </c>
      <c r="M82">
        <v>21.33</v>
      </c>
      <c r="N82">
        <v>0.7</v>
      </c>
    </row>
    <row r="83" spans="1:14">
      <c r="A83" t="s">
        <v>83</v>
      </c>
      <c r="B83" t="s">
        <v>4</v>
      </c>
      <c r="C83" t="s">
        <v>60</v>
      </c>
      <c r="D83" t="s">
        <v>6</v>
      </c>
      <c r="F83">
        <v>0.75586206896551755</v>
      </c>
      <c r="G83">
        <v>23.06</v>
      </c>
      <c r="H83">
        <f t="shared" si="8"/>
        <v>2.3017144451273015E-6</v>
      </c>
      <c r="J83">
        <v>23.06</v>
      </c>
      <c r="K83" t="s">
        <v>84</v>
      </c>
      <c r="M83" t="s">
        <v>84</v>
      </c>
      <c r="N83" t="s">
        <v>84</v>
      </c>
    </row>
    <row r="84" spans="1:14">
      <c r="H84" t="s">
        <v>85</v>
      </c>
      <c r="I84">
        <f>AVERAGE(H52:H59)</f>
        <v>2.8505495288109436E-6</v>
      </c>
    </row>
    <row r="85" spans="1:14">
      <c r="H85" t="s">
        <v>86</v>
      </c>
      <c r="I85">
        <f>AVERAGE(H60:H67)</f>
        <v>5.5571067547549091E-6</v>
      </c>
    </row>
    <row r="86" spans="1:14">
      <c r="H86" t="s">
        <v>87</v>
      </c>
      <c r="I86">
        <f>AVERAGE(H68:H75)</f>
        <v>4.7793557969712373E-6</v>
      </c>
    </row>
    <row r="87" spans="1:14">
      <c r="H87" t="s">
        <v>88</v>
      </c>
      <c r="I87">
        <f>AVERAGE(H76:H83)</f>
        <v>3.9315133902206174E-6</v>
      </c>
    </row>
    <row r="88" spans="1:14">
      <c r="H88" t="s">
        <v>48</v>
      </c>
      <c r="I88">
        <f>AVERAGE(H52:H67)</f>
        <v>4.2038281417829259E-6</v>
      </c>
    </row>
    <row r="89" spans="1:14">
      <c r="H89" t="s">
        <v>47</v>
      </c>
      <c r="I89">
        <f>AVERAGE(H68:H83)</f>
        <v>4.3554345935959278E-6</v>
      </c>
    </row>
    <row r="90" spans="1:14">
      <c r="H90" t="s">
        <v>89</v>
      </c>
      <c r="I90">
        <f>(SUM(H52:H59)+SUM(H68:H75))/16</f>
        <v>3.81495266289109E-6</v>
      </c>
    </row>
    <row r="91" spans="1:14">
      <c r="H91" t="s">
        <v>90</v>
      </c>
      <c r="I91">
        <f>(SUM(H60:H67)+SUM(H76:H83))/16</f>
        <v>4.7443100724877637E-6</v>
      </c>
    </row>
    <row r="92" spans="1:14">
      <c r="H92" t="s">
        <v>91</v>
      </c>
      <c r="I92">
        <f>STDEV(H52:H83)</f>
        <v>2.1734135457091895E-6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V65"/>
  <sheetViews>
    <sheetView view="pageLayout" workbookViewId="0">
      <selection activeCell="J2" sqref="J2:J9"/>
    </sheetView>
  </sheetViews>
  <sheetFormatPr baseColWidth="10" defaultRowHeight="13"/>
  <cols>
    <col min="8" max="8" width="12" bestFit="1" customWidth="1"/>
    <col min="9" max="9" width="12" customWidth="1"/>
    <col min="10" max="11" width="12" bestFit="1" customWidth="1"/>
  </cols>
  <sheetData>
    <row r="1" spans="1:22">
      <c r="A1" t="s">
        <v>23</v>
      </c>
      <c r="B1" t="s">
        <v>24</v>
      </c>
      <c r="C1" t="s">
        <v>25</v>
      </c>
      <c r="D1" t="s">
        <v>26</v>
      </c>
      <c r="E1" t="s">
        <v>44</v>
      </c>
      <c r="F1" t="s">
        <v>43</v>
      </c>
      <c r="G1" t="s">
        <v>45</v>
      </c>
      <c r="H1" t="s">
        <v>27</v>
      </c>
      <c r="I1" t="s">
        <v>46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</row>
    <row r="2" spans="1:22">
      <c r="A2" t="s">
        <v>3</v>
      </c>
      <c r="B2" t="s">
        <v>4</v>
      </c>
      <c r="C2" t="s">
        <v>5</v>
      </c>
      <c r="D2" t="s">
        <v>6</v>
      </c>
      <c r="E2">
        <f>(M2+P2+S2+V2)/4</f>
        <v>0.67749999999999999</v>
      </c>
      <c r="F2">
        <f t="shared" ref="F2:F7" si="0">AVERAGE(E2:E17)</f>
        <v>0.70890624999999996</v>
      </c>
      <c r="G2">
        <f>(L2+O2+R2+U2)/4</f>
        <v>30.047499999999999</v>
      </c>
      <c r="H2">
        <f>1/((1+F2)^G2)</f>
        <v>1.0171821720317924E-7</v>
      </c>
      <c r="I2">
        <v>9.6674154305064349E-7</v>
      </c>
      <c r="J2">
        <f t="shared" ref="J2:J17" si="1">H2/I2</f>
        <v>0.10521759195554778</v>
      </c>
      <c r="K2">
        <v>0.1</v>
      </c>
      <c r="L2">
        <v>24.72</v>
      </c>
      <c r="M2">
        <v>0.78</v>
      </c>
      <c r="N2">
        <v>0.1</v>
      </c>
      <c r="O2">
        <v>31.46</v>
      </c>
      <c r="P2">
        <v>0.67</v>
      </c>
      <c r="Q2">
        <v>0.1</v>
      </c>
      <c r="R2">
        <v>32.32</v>
      </c>
      <c r="S2">
        <v>0.55000000000000004</v>
      </c>
      <c r="T2">
        <v>0.1</v>
      </c>
      <c r="U2">
        <v>31.69</v>
      </c>
      <c r="V2">
        <v>0.71</v>
      </c>
    </row>
    <row r="3" spans="1:22">
      <c r="A3" t="s">
        <v>7</v>
      </c>
      <c r="B3" t="s">
        <v>4</v>
      </c>
      <c r="C3" t="s">
        <v>5</v>
      </c>
      <c r="D3" t="s">
        <v>6</v>
      </c>
      <c r="E3">
        <f t="shared" ref="E3:E17" si="2">(M3+P3+S3+V3)/4</f>
        <v>0.70250000000000001</v>
      </c>
      <c r="F3">
        <f t="shared" si="0"/>
        <v>0.71099999999999997</v>
      </c>
      <c r="G3">
        <f t="shared" ref="G3:G17" si="3">(L3+O3+R3+U3)/4</f>
        <v>31.735000000000003</v>
      </c>
      <c r="H3">
        <f t="shared" ref="H3:H17" si="4">1/((1+F3)^G3)</f>
        <v>3.961055679542288E-8</v>
      </c>
      <c r="I3">
        <v>4.5332938698697348E-7</v>
      </c>
      <c r="J3">
        <f t="shared" si="1"/>
        <v>8.737698885724586E-2</v>
      </c>
      <c r="K3">
        <v>0.1</v>
      </c>
      <c r="L3">
        <v>29.6</v>
      </c>
      <c r="M3">
        <v>0.72</v>
      </c>
      <c r="N3">
        <v>0.1</v>
      </c>
      <c r="O3">
        <v>32.549999999999997</v>
      </c>
      <c r="P3">
        <v>0.74</v>
      </c>
      <c r="Q3">
        <v>0.1</v>
      </c>
      <c r="R3">
        <v>32.590000000000003</v>
      </c>
      <c r="S3">
        <v>0.67</v>
      </c>
      <c r="T3">
        <v>0.1</v>
      </c>
      <c r="U3">
        <v>32.200000000000003</v>
      </c>
      <c r="V3">
        <v>0.68</v>
      </c>
    </row>
    <row r="4" spans="1:22">
      <c r="A4" t="s">
        <v>8</v>
      </c>
      <c r="B4" t="s">
        <v>4</v>
      </c>
      <c r="C4" t="s">
        <v>5</v>
      </c>
      <c r="D4" t="s">
        <v>6</v>
      </c>
      <c r="E4">
        <f t="shared" si="2"/>
        <v>0.71750000000000003</v>
      </c>
      <c r="F4">
        <f t="shared" si="0"/>
        <v>0.71160714285714277</v>
      </c>
      <c r="G4">
        <f t="shared" si="3"/>
        <v>30.942499999999999</v>
      </c>
      <c r="H4">
        <f t="shared" si="4"/>
        <v>5.9964461612036863E-8</v>
      </c>
      <c r="I4">
        <v>4.3086151841502998E-7</v>
      </c>
      <c r="J4">
        <f t="shared" si="1"/>
        <v>0.1391733980621489</v>
      </c>
      <c r="K4">
        <v>0.1</v>
      </c>
      <c r="L4">
        <v>28.13</v>
      </c>
      <c r="M4">
        <v>0.71</v>
      </c>
      <c r="N4">
        <v>0.1</v>
      </c>
      <c r="O4">
        <v>32.04</v>
      </c>
      <c r="P4">
        <v>0.68</v>
      </c>
      <c r="Q4">
        <v>0.1</v>
      </c>
      <c r="R4">
        <v>31.99</v>
      </c>
      <c r="S4">
        <v>0.74</v>
      </c>
      <c r="T4">
        <v>0.1</v>
      </c>
      <c r="U4">
        <v>31.61</v>
      </c>
      <c r="V4">
        <v>0.74</v>
      </c>
    </row>
    <row r="5" spans="1:22">
      <c r="A5" t="s">
        <v>9</v>
      </c>
      <c r="B5" t="s">
        <v>4</v>
      </c>
      <c r="C5" t="s">
        <v>5</v>
      </c>
      <c r="D5" t="s">
        <v>6</v>
      </c>
      <c r="E5">
        <f t="shared" si="2"/>
        <v>0.6925</v>
      </c>
      <c r="F5">
        <f t="shared" si="0"/>
        <v>0.71115384615384614</v>
      </c>
      <c r="G5">
        <f t="shared" si="3"/>
        <v>30.922499999999999</v>
      </c>
      <c r="H5">
        <f t="shared" si="4"/>
        <v>6.1110960664438357E-8</v>
      </c>
      <c r="I5">
        <v>5.4895812965915405E-7</v>
      </c>
      <c r="J5">
        <f t="shared" si="1"/>
        <v>0.11132171537815082</v>
      </c>
      <c r="K5">
        <v>0.1</v>
      </c>
      <c r="L5">
        <v>27.13</v>
      </c>
      <c r="M5">
        <v>0.7</v>
      </c>
      <c r="N5">
        <v>0.1</v>
      </c>
      <c r="O5">
        <v>32.31</v>
      </c>
      <c r="P5">
        <v>0.69</v>
      </c>
      <c r="Q5">
        <v>0.1</v>
      </c>
      <c r="R5">
        <v>32.24</v>
      </c>
      <c r="S5">
        <v>0.7</v>
      </c>
      <c r="T5">
        <v>0.1</v>
      </c>
      <c r="U5">
        <v>32.01</v>
      </c>
      <c r="V5">
        <v>0.68</v>
      </c>
    </row>
    <row r="6" spans="1:22">
      <c r="A6" t="s">
        <v>10</v>
      </c>
      <c r="B6" t="s">
        <v>4</v>
      </c>
      <c r="C6" t="s">
        <v>5</v>
      </c>
      <c r="D6" t="s">
        <v>6</v>
      </c>
      <c r="E6">
        <f t="shared" si="2"/>
        <v>0.72249999999999992</v>
      </c>
      <c r="F6">
        <f t="shared" si="0"/>
        <v>0.71270833333333317</v>
      </c>
      <c r="G6">
        <f t="shared" si="3"/>
        <v>30.9375</v>
      </c>
      <c r="H6">
        <f t="shared" si="4"/>
        <v>5.8941268392851774E-8</v>
      </c>
      <c r="I6">
        <v>6.1891760050844901E-7</v>
      </c>
      <c r="J6">
        <f t="shared" si="1"/>
        <v>9.5232819917272893E-2</v>
      </c>
      <c r="K6">
        <v>0.1</v>
      </c>
      <c r="L6">
        <v>27.24</v>
      </c>
      <c r="M6">
        <v>0.73</v>
      </c>
      <c r="N6">
        <v>0.1</v>
      </c>
      <c r="O6">
        <v>31.85</v>
      </c>
      <c r="P6">
        <v>0.75</v>
      </c>
      <c r="Q6">
        <v>0.1</v>
      </c>
      <c r="R6">
        <v>32.56</v>
      </c>
      <c r="S6">
        <v>0.7</v>
      </c>
      <c r="T6">
        <v>0.1</v>
      </c>
      <c r="U6">
        <v>32.1</v>
      </c>
      <c r="V6">
        <v>0.71</v>
      </c>
    </row>
    <row r="7" spans="1:22">
      <c r="A7" t="s">
        <v>11</v>
      </c>
      <c r="B7" t="s">
        <v>4</v>
      </c>
      <c r="C7" t="s">
        <v>5</v>
      </c>
      <c r="D7" t="s">
        <v>6</v>
      </c>
      <c r="E7">
        <f t="shared" si="2"/>
        <v>0.70499999999999996</v>
      </c>
      <c r="F7">
        <f t="shared" si="0"/>
        <v>0.71181818181818179</v>
      </c>
      <c r="G7">
        <f t="shared" si="3"/>
        <v>29.9</v>
      </c>
      <c r="H7">
        <f t="shared" si="4"/>
        <v>1.0462048228574203E-7</v>
      </c>
      <c r="I7">
        <v>9.3210429329471818E-7</v>
      </c>
      <c r="J7">
        <f t="shared" si="1"/>
        <v>0.11224117627002766</v>
      </c>
      <c r="K7">
        <v>0.1</v>
      </c>
      <c r="L7">
        <v>25.59</v>
      </c>
      <c r="M7">
        <v>0.74</v>
      </c>
      <c r="N7">
        <v>0.1</v>
      </c>
      <c r="O7">
        <v>31.7</v>
      </c>
      <c r="P7">
        <v>0.66</v>
      </c>
      <c r="Q7">
        <v>0.1</v>
      </c>
      <c r="R7">
        <v>31.4</v>
      </c>
      <c r="S7">
        <v>0.67</v>
      </c>
      <c r="T7">
        <v>0.1</v>
      </c>
      <c r="U7">
        <v>30.91</v>
      </c>
      <c r="V7">
        <v>0.75</v>
      </c>
    </row>
    <row r="8" spans="1:22">
      <c r="A8" t="s">
        <v>12</v>
      </c>
      <c r="B8" t="s">
        <v>4</v>
      </c>
      <c r="C8" t="s">
        <v>5</v>
      </c>
      <c r="D8" t="s">
        <v>6</v>
      </c>
      <c r="E8">
        <f t="shared" si="2"/>
        <v>0.67500000000000004</v>
      </c>
      <c r="F8">
        <f>AVERAGE(E8:E22)</f>
        <v>0.71250000000000002</v>
      </c>
      <c r="G8">
        <f t="shared" si="3"/>
        <v>30.0975</v>
      </c>
      <c r="H8">
        <f t="shared" si="4"/>
        <v>9.2961605045224616E-8</v>
      </c>
      <c r="I8">
        <v>5.3438106768265176E-7</v>
      </c>
      <c r="J8">
        <f t="shared" si="1"/>
        <v>0.17396126222875644</v>
      </c>
      <c r="K8">
        <v>0.1</v>
      </c>
      <c r="L8">
        <v>26.3</v>
      </c>
      <c r="M8">
        <v>0.62</v>
      </c>
      <c r="N8">
        <v>0.1</v>
      </c>
      <c r="O8">
        <v>31.13</v>
      </c>
      <c r="P8">
        <v>0.67</v>
      </c>
      <c r="Q8">
        <v>0.1</v>
      </c>
      <c r="R8">
        <v>31.68</v>
      </c>
      <c r="S8">
        <v>0.7</v>
      </c>
      <c r="T8">
        <v>0.1</v>
      </c>
      <c r="U8">
        <v>31.28</v>
      </c>
      <c r="V8">
        <v>0.71</v>
      </c>
    </row>
    <row r="9" spans="1:22">
      <c r="A9" t="s">
        <v>13</v>
      </c>
      <c r="B9" t="s">
        <v>4</v>
      </c>
      <c r="C9" t="s">
        <v>5</v>
      </c>
      <c r="D9" t="s">
        <v>6</v>
      </c>
      <c r="E9">
        <f t="shared" si="2"/>
        <v>0.6825</v>
      </c>
      <c r="F9">
        <f>AVERAGE(E9:E22)</f>
        <v>0.71666666666666679</v>
      </c>
      <c r="G9">
        <f t="shared" si="3"/>
        <v>30.712499999999999</v>
      </c>
      <c r="H9">
        <f t="shared" si="4"/>
        <v>6.1973641229675251E-8</v>
      </c>
      <c r="I9">
        <v>1.0938819071782644E-6</v>
      </c>
      <c r="J9">
        <f t="shared" si="1"/>
        <v>5.66547822237412E-2</v>
      </c>
      <c r="K9">
        <v>0.1</v>
      </c>
      <c r="L9">
        <v>27.55</v>
      </c>
      <c r="M9">
        <v>0.81</v>
      </c>
      <c r="N9">
        <v>0.1</v>
      </c>
      <c r="O9">
        <v>32.26</v>
      </c>
      <c r="P9">
        <v>0.59</v>
      </c>
      <c r="Q9">
        <v>0.1</v>
      </c>
      <c r="R9">
        <v>31.66</v>
      </c>
      <c r="S9">
        <v>0.66</v>
      </c>
      <c r="T9">
        <v>0.1</v>
      </c>
      <c r="U9">
        <v>31.38</v>
      </c>
      <c r="V9">
        <v>0.67</v>
      </c>
    </row>
    <row r="10" spans="1:22">
      <c r="A10" t="s">
        <v>14</v>
      </c>
      <c r="B10" t="s">
        <v>15</v>
      </c>
      <c r="C10" t="s">
        <v>5</v>
      </c>
      <c r="D10" t="s">
        <v>6</v>
      </c>
      <c r="E10">
        <f t="shared" si="2"/>
        <v>0.6875</v>
      </c>
      <c r="F10">
        <f>AVERAGE(E10:E22)</f>
        <v>0.72093750000000012</v>
      </c>
      <c r="G10">
        <f t="shared" si="3"/>
        <v>31.8675</v>
      </c>
      <c r="H10">
        <f t="shared" si="4"/>
        <v>3.0672963254463743E-8</v>
      </c>
      <c r="I10">
        <v>4.6109225762760132E-7</v>
      </c>
      <c r="J10">
        <f t="shared" si="1"/>
        <v>6.6522399253202372E-2</v>
      </c>
      <c r="K10">
        <v>0.1</v>
      </c>
      <c r="L10">
        <v>28.25</v>
      </c>
      <c r="M10">
        <v>0.76</v>
      </c>
      <c r="N10">
        <v>0.1</v>
      </c>
      <c r="O10">
        <v>32.479999999999997</v>
      </c>
      <c r="P10">
        <v>0.74</v>
      </c>
      <c r="Q10">
        <v>0.1</v>
      </c>
      <c r="R10">
        <v>33.450000000000003</v>
      </c>
      <c r="S10">
        <v>0.62</v>
      </c>
      <c r="T10">
        <v>0.1</v>
      </c>
      <c r="U10">
        <v>33.29</v>
      </c>
      <c r="V10">
        <v>0.63</v>
      </c>
    </row>
    <row r="11" spans="1:22">
      <c r="A11" t="s">
        <v>16</v>
      </c>
      <c r="B11" t="s">
        <v>15</v>
      </c>
      <c r="C11" t="s">
        <v>5</v>
      </c>
      <c r="D11" t="s">
        <v>6</v>
      </c>
      <c r="E11">
        <f t="shared" si="2"/>
        <v>0.70250000000000001</v>
      </c>
      <c r="F11">
        <f>AVERAGE(E11:E22)</f>
        <v>0.72571428571428576</v>
      </c>
      <c r="G11">
        <f t="shared" si="3"/>
        <v>31.762499999999999</v>
      </c>
      <c r="H11">
        <f t="shared" si="4"/>
        <v>2.9735517130763432E-8</v>
      </c>
      <c r="I11">
        <v>1.5820281290351116E-7</v>
      </c>
      <c r="J11">
        <f t="shared" si="1"/>
        <v>0.18795820747447331</v>
      </c>
      <c r="K11">
        <v>0.1</v>
      </c>
      <c r="L11">
        <v>26.09</v>
      </c>
      <c r="M11">
        <v>0.75</v>
      </c>
      <c r="N11">
        <v>0.1</v>
      </c>
      <c r="O11">
        <v>33.9</v>
      </c>
      <c r="P11">
        <v>0.71</v>
      </c>
      <c r="Q11">
        <v>0.1</v>
      </c>
      <c r="R11">
        <v>33.03</v>
      </c>
      <c r="S11">
        <v>0.69</v>
      </c>
      <c r="T11">
        <v>0.1</v>
      </c>
      <c r="U11">
        <v>34.03</v>
      </c>
      <c r="V11">
        <v>0.66</v>
      </c>
    </row>
    <row r="12" spans="1:22">
      <c r="A12" t="s">
        <v>17</v>
      </c>
      <c r="B12" t="s">
        <v>15</v>
      </c>
      <c r="C12" t="s">
        <v>5</v>
      </c>
      <c r="D12" t="s">
        <v>6</v>
      </c>
      <c r="E12">
        <f t="shared" si="2"/>
        <v>0.78249999999999997</v>
      </c>
      <c r="F12">
        <f>AVERAGE(E12:E22)</f>
        <v>0.72958333333333336</v>
      </c>
      <c r="G12">
        <f t="shared" si="3"/>
        <v>30.997499999999999</v>
      </c>
      <c r="H12">
        <f t="shared" si="4"/>
        <v>4.2112266121131157E-8</v>
      </c>
      <c r="I12">
        <v>4.655912380735723E-7</v>
      </c>
      <c r="J12">
        <f t="shared" si="1"/>
        <v>9.0449009082246984E-2</v>
      </c>
      <c r="K12">
        <v>0.1</v>
      </c>
      <c r="L12">
        <v>26.79</v>
      </c>
      <c r="M12">
        <v>0.87</v>
      </c>
      <c r="N12">
        <v>0.1</v>
      </c>
      <c r="O12">
        <v>32.5</v>
      </c>
      <c r="P12">
        <v>0.71</v>
      </c>
      <c r="Q12">
        <v>0.1</v>
      </c>
      <c r="R12">
        <v>31.98</v>
      </c>
      <c r="S12">
        <v>0.83</v>
      </c>
      <c r="T12">
        <v>0.1</v>
      </c>
      <c r="U12">
        <v>32.72</v>
      </c>
      <c r="V12">
        <v>0.72</v>
      </c>
    </row>
    <row r="13" spans="1:22">
      <c r="A13" t="s">
        <v>18</v>
      </c>
      <c r="B13" t="s">
        <v>15</v>
      </c>
      <c r="C13" t="s">
        <v>5</v>
      </c>
      <c r="D13" t="s">
        <v>6</v>
      </c>
      <c r="E13">
        <f t="shared" si="2"/>
        <v>0.76500000000000001</v>
      </c>
      <c r="F13">
        <f>AVERAGE(E13:E22)</f>
        <v>0.71899999999999997</v>
      </c>
      <c r="G13">
        <f t="shared" si="3"/>
        <v>28.6675</v>
      </c>
      <c r="H13">
        <f t="shared" si="4"/>
        <v>1.7998188876470057E-7</v>
      </c>
      <c r="I13">
        <v>1.6369982098044061E-6</v>
      </c>
      <c r="J13">
        <f t="shared" si="1"/>
        <v>0.10994629541238496</v>
      </c>
      <c r="K13">
        <v>0.1</v>
      </c>
      <c r="L13">
        <v>25.31</v>
      </c>
      <c r="M13">
        <v>0.8</v>
      </c>
      <c r="N13">
        <v>0.1</v>
      </c>
      <c r="O13">
        <v>29.38</v>
      </c>
      <c r="P13">
        <v>0.79</v>
      </c>
      <c r="Q13">
        <v>0.1</v>
      </c>
      <c r="R13">
        <v>29.98</v>
      </c>
      <c r="S13">
        <v>0.78</v>
      </c>
      <c r="T13">
        <v>0.1</v>
      </c>
      <c r="U13">
        <v>30</v>
      </c>
      <c r="V13">
        <v>0.69</v>
      </c>
    </row>
    <row r="14" spans="1:22">
      <c r="A14" t="s">
        <v>19</v>
      </c>
      <c r="B14" t="s">
        <v>15</v>
      </c>
      <c r="C14" t="s">
        <v>5</v>
      </c>
      <c r="D14" t="s">
        <v>6</v>
      </c>
      <c r="E14">
        <f t="shared" si="2"/>
        <v>0.73750000000000004</v>
      </c>
      <c r="F14">
        <f>AVERAGE(E14:E22)</f>
        <v>0.70750000000000002</v>
      </c>
      <c r="G14">
        <f t="shared" si="3"/>
        <v>30.467500000000001</v>
      </c>
      <c r="H14">
        <f t="shared" si="4"/>
        <v>8.3281779519326961E-8</v>
      </c>
      <c r="I14">
        <v>3.4641793444318926E-7</v>
      </c>
      <c r="J14">
        <f t="shared" si="1"/>
        <v>0.24040839471313441</v>
      </c>
      <c r="K14">
        <v>0.1</v>
      </c>
      <c r="L14">
        <v>26.22</v>
      </c>
      <c r="M14">
        <v>0.74</v>
      </c>
      <c r="N14">
        <v>0.1</v>
      </c>
      <c r="O14">
        <v>31.87</v>
      </c>
      <c r="P14">
        <v>0.76</v>
      </c>
      <c r="Q14">
        <v>0.1</v>
      </c>
      <c r="R14">
        <v>31.49</v>
      </c>
      <c r="S14">
        <v>0.74</v>
      </c>
      <c r="T14">
        <v>0.1</v>
      </c>
      <c r="U14">
        <v>32.29</v>
      </c>
      <c r="V14">
        <v>0.71</v>
      </c>
    </row>
    <row r="15" spans="1:22">
      <c r="A15" t="s">
        <v>20</v>
      </c>
      <c r="B15" t="s">
        <v>15</v>
      </c>
      <c r="C15" t="s">
        <v>5</v>
      </c>
      <c r="D15" t="s">
        <v>6</v>
      </c>
      <c r="E15">
        <f t="shared" si="2"/>
        <v>0.70499999999999996</v>
      </c>
      <c r="F15">
        <f>AVERAGE(E15:E22)</f>
        <v>0.6974999999999999</v>
      </c>
      <c r="G15">
        <f t="shared" si="3"/>
        <v>29.942500000000003</v>
      </c>
      <c r="H15">
        <f t="shared" si="4"/>
        <v>1.3149843189592555E-7</v>
      </c>
      <c r="I15">
        <v>9.4021281431666106E-7</v>
      </c>
      <c r="J15">
        <f t="shared" si="1"/>
        <v>0.13986028470745479</v>
      </c>
      <c r="K15">
        <v>0.1</v>
      </c>
      <c r="L15">
        <v>26.68</v>
      </c>
      <c r="M15">
        <v>0.73</v>
      </c>
      <c r="N15">
        <v>0.1</v>
      </c>
      <c r="O15">
        <v>31.28</v>
      </c>
      <c r="P15">
        <v>0.64</v>
      </c>
      <c r="Q15">
        <v>0.1</v>
      </c>
      <c r="R15">
        <v>30.72</v>
      </c>
      <c r="S15">
        <v>0.76</v>
      </c>
      <c r="T15">
        <v>0.1</v>
      </c>
      <c r="U15">
        <v>31.09</v>
      </c>
      <c r="V15">
        <v>0.69</v>
      </c>
    </row>
    <row r="16" spans="1:22">
      <c r="A16" t="s">
        <v>21</v>
      </c>
      <c r="B16" t="s">
        <v>15</v>
      </c>
      <c r="C16" t="s">
        <v>5</v>
      </c>
      <c r="D16" t="s">
        <v>6</v>
      </c>
      <c r="E16">
        <f t="shared" si="2"/>
        <v>0.7</v>
      </c>
      <c r="F16">
        <f>AVERAGE(E16:E22)</f>
        <v>0.69374999999999998</v>
      </c>
      <c r="G16">
        <f t="shared" si="3"/>
        <v>31.744999999999997</v>
      </c>
      <c r="H16">
        <f t="shared" si="4"/>
        <v>5.4347392303412895E-8</v>
      </c>
      <c r="I16">
        <v>8.4302792365708643E-7</v>
      </c>
      <c r="J16">
        <f t="shared" si="1"/>
        <v>6.4466894604928257E-2</v>
      </c>
      <c r="K16">
        <v>0.1</v>
      </c>
      <c r="L16">
        <v>30.13</v>
      </c>
      <c r="M16">
        <v>0.61</v>
      </c>
      <c r="N16">
        <v>0.1</v>
      </c>
      <c r="O16">
        <v>32.53</v>
      </c>
      <c r="P16">
        <v>0.74</v>
      </c>
      <c r="Q16">
        <v>0.1</v>
      </c>
      <c r="R16">
        <v>31.85</v>
      </c>
      <c r="S16">
        <v>0.74</v>
      </c>
      <c r="T16">
        <v>0.1</v>
      </c>
      <c r="U16">
        <v>32.47</v>
      </c>
      <c r="V16">
        <v>0.71</v>
      </c>
    </row>
    <row r="17" spans="1:22">
      <c r="A17" t="s">
        <v>22</v>
      </c>
      <c r="B17" t="s">
        <v>15</v>
      </c>
      <c r="C17" t="s">
        <v>5</v>
      </c>
      <c r="D17" t="s">
        <v>6</v>
      </c>
      <c r="E17">
        <f t="shared" si="2"/>
        <v>0.6875</v>
      </c>
      <c r="F17">
        <f>AVERAGE(E17:E22)</f>
        <v>0.6875</v>
      </c>
      <c r="G17">
        <f t="shared" si="3"/>
        <v>30.997499999999999</v>
      </c>
      <c r="H17">
        <f t="shared" si="4"/>
        <v>9.0367211829475664E-8</v>
      </c>
      <c r="I17">
        <v>6.623643653989286E-7</v>
      </c>
      <c r="J17">
        <f t="shared" si="1"/>
        <v>0.13643127038552161</v>
      </c>
      <c r="K17">
        <v>0.1</v>
      </c>
      <c r="L17">
        <v>26.9</v>
      </c>
      <c r="M17">
        <v>0.78</v>
      </c>
      <c r="N17">
        <v>0.1</v>
      </c>
      <c r="O17">
        <v>32.4</v>
      </c>
      <c r="P17">
        <v>0.65</v>
      </c>
      <c r="Q17">
        <v>0.1</v>
      </c>
      <c r="R17">
        <v>32.36</v>
      </c>
      <c r="S17">
        <v>0.65</v>
      </c>
      <c r="T17">
        <v>0.1</v>
      </c>
      <c r="U17">
        <v>32.33</v>
      </c>
      <c r="V17">
        <v>0.67</v>
      </c>
    </row>
    <row r="19" spans="1:22">
      <c r="J19" t="s">
        <v>47</v>
      </c>
      <c r="K19">
        <f>AVERAGE(J2:J9)</f>
        <v>0.11014746686161145</v>
      </c>
    </row>
    <row r="20" spans="1:22">
      <c r="J20" t="s">
        <v>48</v>
      </c>
      <c r="K20">
        <f>AVERAGE(J10:J17)</f>
        <v>0.12950534445416834</v>
      </c>
    </row>
    <row r="21" spans="1:22">
      <c r="J21" t="s">
        <v>49</v>
      </c>
      <c r="K21">
        <f>STDEV(J2:J17)</f>
        <v>4.900497372346805E-2</v>
      </c>
    </row>
    <row r="23" spans="1:22" ht="14" thickBot="1">
      <c r="A23" t="s">
        <v>23</v>
      </c>
      <c r="B23" t="s">
        <v>24</v>
      </c>
      <c r="C23" t="s">
        <v>25</v>
      </c>
      <c r="D23" t="s">
        <v>26</v>
      </c>
      <c r="E23" t="s">
        <v>44</v>
      </c>
      <c r="F23" t="s">
        <v>43</v>
      </c>
      <c r="G23" t="s">
        <v>45</v>
      </c>
      <c r="H23" t="s">
        <v>27</v>
      </c>
      <c r="I23" t="s">
        <v>46</v>
      </c>
      <c r="J23" t="s">
        <v>28</v>
      </c>
      <c r="K23" t="s">
        <v>30</v>
      </c>
      <c r="L23" t="s">
        <v>31</v>
      </c>
      <c r="M23" t="s">
        <v>33</v>
      </c>
      <c r="N23" t="s">
        <v>34</v>
      </c>
    </row>
    <row r="24" spans="1:22">
      <c r="A24" t="s">
        <v>50</v>
      </c>
      <c r="B24" t="s">
        <v>15</v>
      </c>
      <c r="C24" t="s">
        <v>5</v>
      </c>
      <c r="D24" t="s">
        <v>51</v>
      </c>
      <c r="E24">
        <f>(L24+N24)/2</f>
        <v>0.53499999999999992</v>
      </c>
      <c r="F24">
        <f>AVERAGE(E24:E55)</f>
        <v>0.63453124999999999</v>
      </c>
      <c r="G24">
        <f>(K24+M24)/2</f>
        <v>28.67</v>
      </c>
      <c r="H24">
        <f>1/((1+F24)^G24)</f>
        <v>7.6210734985670242E-7</v>
      </c>
      <c r="I24">
        <v>9.4010183666795821E-7</v>
      </c>
      <c r="J24" s="1">
        <f>H24/I24</f>
        <v>0.81066467496528993</v>
      </c>
      <c r="K24">
        <v>29.02</v>
      </c>
      <c r="L24">
        <v>0.6</v>
      </c>
      <c r="M24">
        <v>28.32</v>
      </c>
      <c r="N24">
        <v>0.47</v>
      </c>
    </row>
    <row r="25" spans="1:22">
      <c r="A25" t="s">
        <v>52</v>
      </c>
      <c r="B25" t="s">
        <v>15</v>
      </c>
      <c r="C25" t="s">
        <v>5</v>
      </c>
      <c r="D25" t="s">
        <v>51</v>
      </c>
      <c r="E25">
        <f t="shared" ref="E25:E55" si="5">(L25+N25)/2</f>
        <v>0.69</v>
      </c>
      <c r="F25">
        <v>0.63453124999999999</v>
      </c>
      <c r="G25">
        <f t="shared" ref="G25:G55" si="6">(K25+M25)/2</f>
        <v>28.72</v>
      </c>
      <c r="H25">
        <f t="shared" ref="H25:H55" si="7">1/((1+F25)^G25)</f>
        <v>7.436121696296925E-7</v>
      </c>
      <c r="I25">
        <v>4.6445194370215844E-6</v>
      </c>
      <c r="J25" s="2">
        <f t="shared" ref="J25:J55" si="8">H25/I25</f>
        <v>0.16010529823652814</v>
      </c>
      <c r="K25">
        <v>28.94</v>
      </c>
      <c r="L25">
        <v>0.79</v>
      </c>
      <c r="M25">
        <v>28.5</v>
      </c>
      <c r="N25">
        <v>0.59</v>
      </c>
    </row>
    <row r="26" spans="1:22">
      <c r="A26" t="s">
        <v>53</v>
      </c>
      <c r="B26" t="s">
        <v>15</v>
      </c>
      <c r="C26" t="s">
        <v>5</v>
      </c>
      <c r="D26" t="s">
        <v>51</v>
      </c>
      <c r="E26">
        <f t="shared" si="5"/>
        <v>0.59000000000000008</v>
      </c>
      <c r="F26">
        <v>0.63453124999999999</v>
      </c>
      <c r="G26">
        <f t="shared" si="6"/>
        <v>27.65</v>
      </c>
      <c r="H26">
        <f t="shared" si="7"/>
        <v>1.2579901560585521E-6</v>
      </c>
      <c r="I26">
        <v>7.9817408967590867E-6</v>
      </c>
      <c r="J26" s="2">
        <f t="shared" si="8"/>
        <v>0.15760849322600132</v>
      </c>
      <c r="K26">
        <v>28.01</v>
      </c>
      <c r="L26">
        <v>0.64</v>
      </c>
      <c r="M26">
        <v>27.29</v>
      </c>
      <c r="N26">
        <v>0.54</v>
      </c>
    </row>
    <row r="27" spans="1:22">
      <c r="A27" t="s">
        <v>54</v>
      </c>
      <c r="B27" t="s">
        <v>15</v>
      </c>
      <c r="C27" t="s">
        <v>5</v>
      </c>
      <c r="D27" t="s">
        <v>51</v>
      </c>
      <c r="E27">
        <f t="shared" si="5"/>
        <v>0.55499999999999994</v>
      </c>
      <c r="F27">
        <v>0.63453124999999999</v>
      </c>
      <c r="G27">
        <f t="shared" si="6"/>
        <v>28.835000000000001</v>
      </c>
      <c r="H27">
        <f t="shared" si="7"/>
        <v>7.0275875924666645E-7</v>
      </c>
      <c r="I27">
        <v>4.5432251705932555E-6</v>
      </c>
      <c r="J27" s="2">
        <f t="shared" si="8"/>
        <v>0.1546827931389762</v>
      </c>
      <c r="K27">
        <v>29.02</v>
      </c>
      <c r="L27">
        <v>0.61</v>
      </c>
      <c r="M27">
        <v>28.65</v>
      </c>
      <c r="N27">
        <v>0.5</v>
      </c>
    </row>
    <row r="28" spans="1:22">
      <c r="A28" t="s">
        <v>55</v>
      </c>
      <c r="B28" t="s">
        <v>15</v>
      </c>
      <c r="C28" t="s">
        <v>5</v>
      </c>
      <c r="D28" t="s">
        <v>51</v>
      </c>
      <c r="E28">
        <f t="shared" si="5"/>
        <v>0.60499999999999998</v>
      </c>
      <c r="F28">
        <v>0.63453124999999999</v>
      </c>
      <c r="G28">
        <f t="shared" si="6"/>
        <v>28.795000000000002</v>
      </c>
      <c r="H28">
        <f t="shared" si="7"/>
        <v>7.1670757813329601E-7</v>
      </c>
      <c r="I28">
        <v>1.4576098743762474E-6</v>
      </c>
      <c r="J28" s="2">
        <f t="shared" si="8"/>
        <v>0.49170055083497255</v>
      </c>
      <c r="K28">
        <v>29.01</v>
      </c>
      <c r="L28">
        <v>0.65</v>
      </c>
      <c r="M28">
        <v>28.58</v>
      </c>
      <c r="N28">
        <v>0.56000000000000005</v>
      </c>
    </row>
    <row r="29" spans="1:22">
      <c r="A29" t="s">
        <v>56</v>
      </c>
      <c r="B29" t="s">
        <v>15</v>
      </c>
      <c r="C29" t="s">
        <v>5</v>
      </c>
      <c r="D29" t="s">
        <v>51</v>
      </c>
      <c r="E29">
        <f t="shared" si="5"/>
        <v>0.58000000000000007</v>
      </c>
      <c r="F29">
        <v>0.63453124999999999</v>
      </c>
      <c r="G29">
        <f t="shared" si="6"/>
        <v>31.725000000000001</v>
      </c>
      <c r="H29">
        <f t="shared" si="7"/>
        <v>1.698634099519038E-7</v>
      </c>
      <c r="I29">
        <v>9.9459950223019927E-7</v>
      </c>
      <c r="J29" s="2">
        <f t="shared" si="8"/>
        <v>0.17078573794881011</v>
      </c>
      <c r="K29">
        <v>32.090000000000003</v>
      </c>
      <c r="L29">
        <v>0.64</v>
      </c>
      <c r="M29">
        <v>31.36</v>
      </c>
      <c r="N29">
        <v>0.52</v>
      </c>
    </row>
    <row r="30" spans="1:22">
      <c r="A30" t="s">
        <v>57</v>
      </c>
      <c r="B30" t="s">
        <v>15</v>
      </c>
      <c r="C30" t="s">
        <v>5</v>
      </c>
      <c r="D30" t="s">
        <v>51</v>
      </c>
      <c r="E30">
        <f t="shared" si="5"/>
        <v>0.625</v>
      </c>
      <c r="F30">
        <v>0.63453124999999999</v>
      </c>
      <c r="G30">
        <f t="shared" si="6"/>
        <v>28.375</v>
      </c>
      <c r="H30">
        <f t="shared" si="7"/>
        <v>8.809822377863756E-7</v>
      </c>
      <c r="I30">
        <v>3.6531128680760389E-6</v>
      </c>
      <c r="J30" s="2">
        <f t="shared" si="8"/>
        <v>0.24115932619688171</v>
      </c>
      <c r="K30">
        <v>28.68</v>
      </c>
      <c r="L30">
        <v>0.73</v>
      </c>
      <c r="M30">
        <v>28.07</v>
      </c>
      <c r="N30">
        <v>0.52</v>
      </c>
    </row>
    <row r="31" spans="1:22">
      <c r="A31" t="s">
        <v>58</v>
      </c>
      <c r="B31" t="s">
        <v>15</v>
      </c>
      <c r="C31" t="s">
        <v>5</v>
      </c>
      <c r="D31" t="s">
        <v>51</v>
      </c>
      <c r="E31">
        <f t="shared" si="5"/>
        <v>0.61499999999999999</v>
      </c>
      <c r="F31">
        <v>0.63453124999999999</v>
      </c>
      <c r="G31">
        <f t="shared" si="6"/>
        <v>26.33</v>
      </c>
      <c r="H31">
        <f t="shared" si="7"/>
        <v>2.406336196392226E-6</v>
      </c>
      <c r="I31">
        <v>1.2375536236653417E-5</v>
      </c>
      <c r="J31" s="2">
        <f t="shared" si="8"/>
        <v>0.19444298415653508</v>
      </c>
      <c r="K31">
        <v>26.19</v>
      </c>
      <c r="L31">
        <v>0.67</v>
      </c>
      <c r="M31">
        <v>26.47</v>
      </c>
      <c r="N31">
        <v>0.56000000000000005</v>
      </c>
    </row>
    <row r="32" spans="1:22">
      <c r="A32" t="s">
        <v>59</v>
      </c>
      <c r="B32" t="s">
        <v>15</v>
      </c>
      <c r="C32" t="s">
        <v>60</v>
      </c>
      <c r="D32" t="s">
        <v>51</v>
      </c>
      <c r="E32">
        <f t="shared" si="5"/>
        <v>0.66500000000000004</v>
      </c>
      <c r="F32">
        <v>0.63453124999999999</v>
      </c>
      <c r="G32">
        <f t="shared" si="6"/>
        <v>29.484999999999999</v>
      </c>
      <c r="H32">
        <f t="shared" si="7"/>
        <v>5.1062334835554983E-7</v>
      </c>
      <c r="I32">
        <v>4.5187834364184103E-7</v>
      </c>
      <c r="J32" s="2">
        <f t="shared" si="8"/>
        <v>1.1300018147368225</v>
      </c>
      <c r="K32">
        <v>29.92</v>
      </c>
      <c r="L32">
        <v>0.78</v>
      </c>
      <c r="M32">
        <v>29.05</v>
      </c>
      <c r="N32">
        <v>0.55000000000000004</v>
      </c>
    </row>
    <row r="33" spans="1:14">
      <c r="A33" t="s">
        <v>61</v>
      </c>
      <c r="B33" t="s">
        <v>15</v>
      </c>
      <c r="C33" t="s">
        <v>60</v>
      </c>
      <c r="D33" t="s">
        <v>51</v>
      </c>
      <c r="E33">
        <f t="shared" si="5"/>
        <v>0.63500000000000001</v>
      </c>
      <c r="F33">
        <v>0.63453124999999999</v>
      </c>
      <c r="G33">
        <f t="shared" si="6"/>
        <v>28.245000000000001</v>
      </c>
      <c r="H33">
        <f t="shared" si="7"/>
        <v>9.3909228352108884E-7</v>
      </c>
      <c r="I33">
        <v>2.2655401353276473E-6</v>
      </c>
      <c r="J33" s="2">
        <f t="shared" si="8"/>
        <v>0.41451143101699023</v>
      </c>
      <c r="K33">
        <v>28.32</v>
      </c>
      <c r="L33">
        <v>0.73</v>
      </c>
      <c r="M33">
        <v>28.17</v>
      </c>
      <c r="N33">
        <v>0.54</v>
      </c>
    </row>
    <row r="34" spans="1:14">
      <c r="A34" t="s">
        <v>62</v>
      </c>
      <c r="B34" t="s">
        <v>15</v>
      </c>
      <c r="C34" t="s">
        <v>60</v>
      </c>
      <c r="D34" t="s">
        <v>51</v>
      </c>
      <c r="E34">
        <f t="shared" si="5"/>
        <v>0.67500000000000004</v>
      </c>
      <c r="F34">
        <v>0.63453124999999999</v>
      </c>
      <c r="G34">
        <f t="shared" si="6"/>
        <v>26.39</v>
      </c>
      <c r="H34">
        <f t="shared" si="7"/>
        <v>2.3364296564542504E-6</v>
      </c>
      <c r="I34">
        <v>1.7184931764465246E-5</v>
      </c>
      <c r="J34" s="2">
        <f t="shared" si="8"/>
        <v>0.13595804094407204</v>
      </c>
      <c r="K34">
        <v>26.83</v>
      </c>
      <c r="L34">
        <v>0.74</v>
      </c>
      <c r="M34">
        <v>25.95</v>
      </c>
      <c r="N34">
        <v>0.61</v>
      </c>
    </row>
    <row r="35" spans="1:14">
      <c r="A35" t="s">
        <v>63</v>
      </c>
      <c r="B35" t="s">
        <v>15</v>
      </c>
      <c r="C35" t="s">
        <v>60</v>
      </c>
      <c r="D35" t="s">
        <v>51</v>
      </c>
      <c r="E35">
        <f t="shared" si="5"/>
        <v>0.7</v>
      </c>
      <c r="F35">
        <v>0.63453124999999999</v>
      </c>
      <c r="G35">
        <f t="shared" si="6"/>
        <v>27.475000000000001</v>
      </c>
      <c r="H35">
        <f t="shared" si="7"/>
        <v>1.37094823769868E-6</v>
      </c>
      <c r="I35">
        <v>4.937899394481993E-6</v>
      </c>
      <c r="J35" s="2">
        <f t="shared" si="8"/>
        <v>0.27763794443254314</v>
      </c>
      <c r="K35">
        <v>27.77</v>
      </c>
      <c r="L35">
        <v>0.79</v>
      </c>
      <c r="M35">
        <v>27.18</v>
      </c>
      <c r="N35">
        <v>0.61</v>
      </c>
    </row>
    <row r="36" spans="1:14">
      <c r="A36" t="s">
        <v>64</v>
      </c>
      <c r="B36" t="s">
        <v>15</v>
      </c>
      <c r="C36" t="s">
        <v>60</v>
      </c>
      <c r="D36" t="s">
        <v>51</v>
      </c>
      <c r="E36">
        <f t="shared" si="5"/>
        <v>0.69</v>
      </c>
      <c r="F36">
        <v>0.63453124999999999</v>
      </c>
      <c r="G36">
        <f t="shared" si="6"/>
        <v>28.46</v>
      </c>
      <c r="H36">
        <f t="shared" si="7"/>
        <v>8.4494555953873925E-7</v>
      </c>
      <c r="I36">
        <v>1.7732335922005138E-6</v>
      </c>
      <c r="J36" s="2">
        <f t="shared" si="8"/>
        <v>0.47649986062478927</v>
      </c>
      <c r="K36">
        <v>28.71</v>
      </c>
      <c r="L36">
        <v>0.8</v>
      </c>
      <c r="M36">
        <v>28.21</v>
      </c>
      <c r="N36">
        <v>0.57999999999999996</v>
      </c>
    </row>
    <row r="37" spans="1:14">
      <c r="A37" t="s">
        <v>65</v>
      </c>
      <c r="B37" t="s">
        <v>15</v>
      </c>
      <c r="C37" t="s">
        <v>60</v>
      </c>
      <c r="D37" t="s">
        <v>51</v>
      </c>
      <c r="E37">
        <f t="shared" si="5"/>
        <v>0.54500000000000004</v>
      </c>
      <c r="F37">
        <v>0.63453124999999999</v>
      </c>
      <c r="G37">
        <f t="shared" si="6"/>
        <v>30.53</v>
      </c>
      <c r="H37">
        <f t="shared" si="7"/>
        <v>3.0556580062748091E-7</v>
      </c>
      <c r="I37">
        <v>8.2764458846403216E-7</v>
      </c>
      <c r="J37" s="2">
        <f t="shared" si="8"/>
        <v>0.36919929748415214</v>
      </c>
      <c r="K37">
        <v>31.01</v>
      </c>
      <c r="L37">
        <v>0.63</v>
      </c>
      <c r="M37">
        <v>30.05</v>
      </c>
      <c r="N37">
        <v>0.46</v>
      </c>
    </row>
    <row r="38" spans="1:14">
      <c r="A38" t="s">
        <v>66</v>
      </c>
      <c r="B38" t="s">
        <v>15</v>
      </c>
      <c r="C38" t="s">
        <v>60</v>
      </c>
      <c r="D38" t="s">
        <v>51</v>
      </c>
      <c r="E38">
        <f t="shared" si="5"/>
        <v>0.63</v>
      </c>
      <c r="F38">
        <v>0.63453124999999999</v>
      </c>
      <c r="G38">
        <f t="shared" si="6"/>
        <v>31.685000000000002</v>
      </c>
      <c r="H38">
        <f t="shared" si="7"/>
        <v>1.7323497083209025E-7</v>
      </c>
      <c r="I38">
        <v>1.2546400304650013E-7</v>
      </c>
      <c r="J38" s="2">
        <f t="shared" si="8"/>
        <v>1.3807543727732408</v>
      </c>
      <c r="K38">
        <v>31.5</v>
      </c>
      <c r="L38">
        <v>0.71</v>
      </c>
      <c r="M38">
        <v>31.87</v>
      </c>
      <c r="N38">
        <v>0.55000000000000004</v>
      </c>
    </row>
    <row r="39" spans="1:14">
      <c r="A39" t="s">
        <v>67</v>
      </c>
      <c r="B39" t="s">
        <v>15</v>
      </c>
      <c r="C39" t="s">
        <v>60</v>
      </c>
      <c r="D39" t="s">
        <v>51</v>
      </c>
      <c r="E39">
        <f t="shared" si="5"/>
        <v>0.57000000000000006</v>
      </c>
      <c r="F39">
        <v>0.63453124999999999</v>
      </c>
      <c r="G39">
        <f t="shared" si="6"/>
        <v>30.914999999999999</v>
      </c>
      <c r="H39">
        <f t="shared" si="7"/>
        <v>2.5289972256992082E-7</v>
      </c>
      <c r="I39">
        <v>1.2070043290087094E-6</v>
      </c>
      <c r="J39" s="2">
        <f t="shared" si="8"/>
        <v>0.20952677342725254</v>
      </c>
      <c r="K39">
        <v>31.16</v>
      </c>
      <c r="L39">
        <v>0.64</v>
      </c>
      <c r="M39">
        <v>30.67</v>
      </c>
      <c r="N39">
        <v>0.5</v>
      </c>
    </row>
    <row r="40" spans="1:14">
      <c r="A40" t="s">
        <v>68</v>
      </c>
      <c r="B40" t="s">
        <v>4</v>
      </c>
      <c r="C40" t="s">
        <v>5</v>
      </c>
      <c r="D40" t="s">
        <v>51</v>
      </c>
      <c r="E40">
        <f t="shared" si="5"/>
        <v>0.625</v>
      </c>
      <c r="F40">
        <v>0.63453124999999999</v>
      </c>
      <c r="G40">
        <f t="shared" si="6"/>
        <v>29.36</v>
      </c>
      <c r="H40">
        <f t="shared" si="7"/>
        <v>5.4296873461805137E-7</v>
      </c>
      <c r="I40">
        <v>8.9734159059569356E-7</v>
      </c>
      <c r="J40" s="2">
        <f t="shared" si="8"/>
        <v>0.6050858895970771</v>
      </c>
      <c r="K40">
        <v>29.62</v>
      </c>
      <c r="L40">
        <v>0.73</v>
      </c>
      <c r="M40">
        <v>29.1</v>
      </c>
      <c r="N40">
        <v>0.52</v>
      </c>
    </row>
    <row r="41" spans="1:14">
      <c r="A41" t="s">
        <v>69</v>
      </c>
      <c r="B41" t="s">
        <v>4</v>
      </c>
      <c r="C41" t="s">
        <v>5</v>
      </c>
      <c r="D41" t="s">
        <v>51</v>
      </c>
      <c r="E41">
        <f t="shared" si="5"/>
        <v>0.66500000000000004</v>
      </c>
      <c r="F41">
        <v>0.63453124999999999</v>
      </c>
      <c r="G41">
        <f t="shared" si="6"/>
        <v>27.145</v>
      </c>
      <c r="H41">
        <f t="shared" si="7"/>
        <v>1.6122813224436037E-6</v>
      </c>
      <c r="I41">
        <v>1.1029435753993961E-5</v>
      </c>
      <c r="J41" s="2">
        <f t="shared" si="8"/>
        <v>0.14617985528949357</v>
      </c>
      <c r="K41">
        <v>27.39</v>
      </c>
      <c r="L41">
        <v>0.72</v>
      </c>
      <c r="M41">
        <v>26.9</v>
      </c>
      <c r="N41">
        <v>0.61</v>
      </c>
    </row>
    <row r="42" spans="1:14">
      <c r="A42" t="s">
        <v>70</v>
      </c>
      <c r="B42" t="s">
        <v>4</v>
      </c>
      <c r="C42" t="s">
        <v>5</v>
      </c>
      <c r="D42" t="s">
        <v>51</v>
      </c>
      <c r="E42">
        <f t="shared" si="5"/>
        <v>0.70500000000000007</v>
      </c>
      <c r="F42">
        <v>0.63453124999999999</v>
      </c>
      <c r="G42">
        <f t="shared" si="6"/>
        <v>28.4</v>
      </c>
      <c r="H42">
        <f t="shared" si="7"/>
        <v>8.7022653486797304E-7</v>
      </c>
      <c r="I42">
        <v>1.0730847889431985E-6</v>
      </c>
      <c r="J42" s="2">
        <f t="shared" si="8"/>
        <v>0.81095785145272115</v>
      </c>
      <c r="K42">
        <v>28.98</v>
      </c>
      <c r="L42">
        <v>0.77</v>
      </c>
      <c r="M42">
        <v>27.82</v>
      </c>
      <c r="N42">
        <v>0.64</v>
      </c>
    </row>
    <row r="43" spans="1:14">
      <c r="A43" t="s">
        <v>71</v>
      </c>
      <c r="B43" t="s">
        <v>4</v>
      </c>
      <c r="C43" t="s">
        <v>5</v>
      </c>
      <c r="D43" t="s">
        <v>51</v>
      </c>
      <c r="E43">
        <f t="shared" si="5"/>
        <v>0.64</v>
      </c>
      <c r="F43">
        <v>0.63453124999999999</v>
      </c>
      <c r="G43">
        <f t="shared" si="6"/>
        <v>28.32</v>
      </c>
      <c r="H43">
        <f t="shared" si="7"/>
        <v>9.0511503664771534E-7</v>
      </c>
      <c r="I43">
        <v>3.1305989124298773E-6</v>
      </c>
      <c r="J43" s="2">
        <f t="shared" si="8"/>
        <v>0.28911881143700779</v>
      </c>
      <c r="K43">
        <v>28.52</v>
      </c>
      <c r="L43">
        <v>0.73</v>
      </c>
      <c r="M43">
        <v>28.12</v>
      </c>
      <c r="N43">
        <v>0.55000000000000004</v>
      </c>
    </row>
    <row r="44" spans="1:14">
      <c r="A44" t="s">
        <v>72</v>
      </c>
      <c r="B44" t="s">
        <v>4</v>
      </c>
      <c r="C44" t="s">
        <v>5</v>
      </c>
      <c r="D44" t="s">
        <v>51</v>
      </c>
      <c r="E44">
        <f t="shared" si="5"/>
        <v>0.67999999999999994</v>
      </c>
      <c r="F44">
        <v>0.63453124999999999</v>
      </c>
      <c r="G44">
        <f t="shared" si="6"/>
        <v>26.13</v>
      </c>
      <c r="H44">
        <f t="shared" si="7"/>
        <v>2.6548191974571107E-6</v>
      </c>
      <c r="I44">
        <v>7.3078821291481552E-6</v>
      </c>
      <c r="J44" s="2">
        <f t="shared" si="8"/>
        <v>0.36328161162700229</v>
      </c>
      <c r="K44">
        <v>26.04</v>
      </c>
      <c r="L44">
        <v>0.75</v>
      </c>
      <c r="M44">
        <v>26.22</v>
      </c>
      <c r="N44">
        <v>0.61</v>
      </c>
    </row>
    <row r="45" spans="1:14">
      <c r="A45" t="s">
        <v>73</v>
      </c>
      <c r="B45" t="s">
        <v>4</v>
      </c>
      <c r="C45" t="s">
        <v>5</v>
      </c>
      <c r="D45" t="s">
        <v>51</v>
      </c>
      <c r="E45">
        <f t="shared" si="5"/>
        <v>0.56000000000000005</v>
      </c>
      <c r="F45">
        <v>0.63453124999999999</v>
      </c>
      <c r="G45">
        <f t="shared" si="6"/>
        <v>28.939999999999998</v>
      </c>
      <c r="H45">
        <f t="shared" si="7"/>
        <v>6.674211707342686E-7</v>
      </c>
      <c r="I45">
        <v>1.0730847889432006E-6</v>
      </c>
      <c r="J45" s="2">
        <f t="shared" si="8"/>
        <v>0.62196499066169864</v>
      </c>
      <c r="K45">
        <v>28.68</v>
      </c>
      <c r="L45">
        <v>0.68</v>
      </c>
      <c r="M45">
        <v>29.2</v>
      </c>
      <c r="N45">
        <v>0.44</v>
      </c>
    </row>
    <row r="46" spans="1:14">
      <c r="A46" t="s">
        <v>74</v>
      </c>
      <c r="B46" t="s">
        <v>4</v>
      </c>
      <c r="C46" t="s">
        <v>5</v>
      </c>
      <c r="D46" t="s">
        <v>51</v>
      </c>
      <c r="E46">
        <f t="shared" si="5"/>
        <v>0.67999999999999994</v>
      </c>
      <c r="F46">
        <v>0.63453124999999999</v>
      </c>
      <c r="G46">
        <f t="shared" si="6"/>
        <v>27.405000000000001</v>
      </c>
      <c r="H46">
        <f t="shared" si="7"/>
        <v>1.4189222000174912E-6</v>
      </c>
      <c r="I46">
        <v>3.6352557859955273E-6</v>
      </c>
      <c r="J46" s="2">
        <f t="shared" si="8"/>
        <v>0.39032252021542807</v>
      </c>
      <c r="K46">
        <v>27.29</v>
      </c>
      <c r="L46">
        <v>0.75</v>
      </c>
      <c r="M46">
        <v>27.52</v>
      </c>
      <c r="N46">
        <v>0.61</v>
      </c>
    </row>
    <row r="47" spans="1:14">
      <c r="A47" t="s">
        <v>75</v>
      </c>
      <c r="B47" t="s">
        <v>4</v>
      </c>
      <c r="C47" t="s">
        <v>5</v>
      </c>
      <c r="D47" t="s">
        <v>51</v>
      </c>
      <c r="E47">
        <f t="shared" si="5"/>
        <v>0.53500000000000003</v>
      </c>
      <c r="F47">
        <v>0.63453124999999999</v>
      </c>
      <c r="G47">
        <f t="shared" si="6"/>
        <v>29.545000000000002</v>
      </c>
      <c r="H47">
        <f t="shared" si="7"/>
        <v>4.9578921522461072E-7</v>
      </c>
      <c r="I47">
        <v>1.5920158727553149E-6</v>
      </c>
      <c r="J47" s="2">
        <f t="shared" si="8"/>
        <v>0.31142228146666923</v>
      </c>
      <c r="K47">
        <v>29.42</v>
      </c>
      <c r="L47">
        <v>0.61</v>
      </c>
      <c r="M47">
        <v>29.67</v>
      </c>
      <c r="N47">
        <v>0.46</v>
      </c>
    </row>
    <row r="48" spans="1:14">
      <c r="A48" t="s">
        <v>76</v>
      </c>
      <c r="B48" t="s">
        <v>4</v>
      </c>
      <c r="C48" t="s">
        <v>60</v>
      </c>
      <c r="D48" t="s">
        <v>51</v>
      </c>
      <c r="E48">
        <f t="shared" si="5"/>
        <v>0.64500000000000002</v>
      </c>
      <c r="F48">
        <v>0.63453124999999999</v>
      </c>
      <c r="G48">
        <f t="shared" si="6"/>
        <v>28.03</v>
      </c>
      <c r="H48">
        <f t="shared" si="7"/>
        <v>1.043729157474103E-6</v>
      </c>
      <c r="I48">
        <v>3.9413852935126065E-6</v>
      </c>
      <c r="J48" s="2">
        <f t="shared" si="8"/>
        <v>0.2648127700664149</v>
      </c>
      <c r="K48">
        <v>27.95</v>
      </c>
      <c r="L48">
        <v>0.77</v>
      </c>
      <c r="M48">
        <v>28.11</v>
      </c>
      <c r="N48">
        <v>0.52</v>
      </c>
    </row>
    <row r="49" spans="1:14">
      <c r="A49" t="s">
        <v>77</v>
      </c>
      <c r="B49" t="s">
        <v>4</v>
      </c>
      <c r="C49" t="s">
        <v>60</v>
      </c>
      <c r="D49" t="s">
        <v>51</v>
      </c>
      <c r="E49">
        <f t="shared" si="5"/>
        <v>0.70500000000000007</v>
      </c>
      <c r="F49">
        <v>0.63453124999999999</v>
      </c>
      <c r="G49">
        <f t="shared" si="6"/>
        <v>27.39</v>
      </c>
      <c r="H49">
        <f t="shared" si="7"/>
        <v>1.4294187746207059E-6</v>
      </c>
      <c r="I49">
        <v>2.3274287755903352E-6</v>
      </c>
      <c r="J49" s="2">
        <f t="shared" si="8"/>
        <v>0.61416219890902757</v>
      </c>
      <c r="K49">
        <v>27.32</v>
      </c>
      <c r="L49">
        <v>0.78</v>
      </c>
      <c r="M49">
        <v>27.46</v>
      </c>
      <c r="N49">
        <v>0.63</v>
      </c>
    </row>
    <row r="50" spans="1:14">
      <c r="A50" t="s">
        <v>78</v>
      </c>
      <c r="B50" t="s">
        <v>4</v>
      </c>
      <c r="C50" t="s">
        <v>60</v>
      </c>
      <c r="D50" t="s">
        <v>51</v>
      </c>
      <c r="E50">
        <f t="shared" si="5"/>
        <v>0.66500000000000004</v>
      </c>
      <c r="F50">
        <v>0.63453124999999999</v>
      </c>
      <c r="G50">
        <f t="shared" si="6"/>
        <v>29.295000000000002</v>
      </c>
      <c r="H50">
        <f t="shared" si="7"/>
        <v>5.6059004655854441E-7</v>
      </c>
      <c r="I50">
        <v>5.1706450280873623E-7</v>
      </c>
      <c r="J50" s="2">
        <f t="shared" si="8"/>
        <v>1.0841781702541442</v>
      </c>
      <c r="K50">
        <v>29.43</v>
      </c>
      <c r="L50">
        <v>0.74</v>
      </c>
      <c r="M50">
        <v>29.16</v>
      </c>
      <c r="N50">
        <v>0.59</v>
      </c>
    </row>
    <row r="51" spans="1:14">
      <c r="A51" t="s">
        <v>79</v>
      </c>
      <c r="B51" t="s">
        <v>4</v>
      </c>
      <c r="C51" t="s">
        <v>60</v>
      </c>
      <c r="D51" t="s">
        <v>51</v>
      </c>
      <c r="E51">
        <f t="shared" si="5"/>
        <v>0.69</v>
      </c>
      <c r="F51">
        <v>0.63453124999999999</v>
      </c>
      <c r="G51">
        <f t="shared" si="6"/>
        <v>28.4</v>
      </c>
      <c r="H51">
        <f t="shared" si="7"/>
        <v>8.7022653486797304E-7</v>
      </c>
      <c r="I51">
        <v>6.25952323665093E-7</v>
      </c>
      <c r="J51" s="2">
        <f t="shared" si="8"/>
        <v>1.3902441159936896</v>
      </c>
      <c r="K51">
        <v>28.22</v>
      </c>
      <c r="L51">
        <v>0.76</v>
      </c>
      <c r="M51">
        <v>28.58</v>
      </c>
      <c r="N51">
        <v>0.62</v>
      </c>
    </row>
    <row r="52" spans="1:14">
      <c r="A52" t="s">
        <v>80</v>
      </c>
      <c r="B52" t="s">
        <v>4</v>
      </c>
      <c r="C52" t="s">
        <v>60</v>
      </c>
      <c r="D52" t="s">
        <v>51</v>
      </c>
      <c r="E52">
        <f t="shared" si="5"/>
        <v>0.7</v>
      </c>
      <c r="F52">
        <v>0.63453124999999999</v>
      </c>
      <c r="G52">
        <f t="shared" si="6"/>
        <v>26.8</v>
      </c>
      <c r="H52">
        <f t="shared" si="7"/>
        <v>1.9101236711804673E-6</v>
      </c>
      <c r="I52">
        <v>4.2942856071149361E-6</v>
      </c>
      <c r="J52" s="2">
        <f t="shared" si="8"/>
        <v>0.44480592255338153</v>
      </c>
      <c r="K52">
        <v>26.67</v>
      </c>
      <c r="L52">
        <v>0.8</v>
      </c>
      <c r="M52">
        <v>26.93</v>
      </c>
      <c r="N52">
        <v>0.6</v>
      </c>
    </row>
    <row r="53" spans="1:14">
      <c r="A53" t="s">
        <v>81</v>
      </c>
      <c r="B53" t="s">
        <v>4</v>
      </c>
      <c r="C53" t="s">
        <v>60</v>
      </c>
      <c r="D53" t="s">
        <v>51</v>
      </c>
      <c r="E53">
        <f t="shared" si="5"/>
        <v>0.67999999999999994</v>
      </c>
      <c r="F53">
        <v>0.63453124999999999</v>
      </c>
      <c r="G53">
        <f t="shared" si="6"/>
        <v>27.6</v>
      </c>
      <c r="H53">
        <f t="shared" si="7"/>
        <v>1.2892789859222351E-6</v>
      </c>
      <c r="I53">
        <v>7.8613776481572339E-7</v>
      </c>
      <c r="J53" s="2">
        <f t="shared" si="8"/>
        <v>1.6400166022102396</v>
      </c>
      <c r="K53">
        <v>28.06</v>
      </c>
      <c r="L53">
        <v>0.74</v>
      </c>
      <c r="M53">
        <v>27.14</v>
      </c>
      <c r="N53">
        <v>0.62</v>
      </c>
    </row>
    <row r="54" spans="1:14">
      <c r="A54" t="s">
        <v>82</v>
      </c>
      <c r="B54" t="s">
        <v>4</v>
      </c>
      <c r="C54" t="s">
        <v>60</v>
      </c>
      <c r="D54" t="s">
        <v>51</v>
      </c>
      <c r="E54">
        <f t="shared" si="5"/>
        <v>0.69</v>
      </c>
      <c r="F54">
        <v>0.63453124999999999</v>
      </c>
      <c r="G54">
        <f t="shared" si="6"/>
        <v>28.195</v>
      </c>
      <c r="H54">
        <f t="shared" si="7"/>
        <v>9.6244946047821992E-7</v>
      </c>
      <c r="I54">
        <v>3.1152959738787664E-6</v>
      </c>
      <c r="J54" s="2">
        <f t="shared" si="8"/>
        <v>0.30894318502903001</v>
      </c>
      <c r="K54">
        <v>28.44</v>
      </c>
      <c r="L54">
        <v>0.74</v>
      </c>
      <c r="M54">
        <v>27.95</v>
      </c>
      <c r="N54">
        <v>0.64</v>
      </c>
    </row>
    <row r="55" spans="1:14" ht="14" thickBot="1">
      <c r="A55" t="s">
        <v>83</v>
      </c>
      <c r="B55" t="s">
        <v>4</v>
      </c>
      <c r="C55" t="s">
        <v>60</v>
      </c>
      <c r="D55" t="s">
        <v>51</v>
      </c>
      <c r="E55">
        <f t="shared" si="5"/>
        <v>0.53500000000000003</v>
      </c>
      <c r="F55">
        <v>0.63453124999999999</v>
      </c>
      <c r="G55">
        <f t="shared" si="6"/>
        <v>28.240000000000002</v>
      </c>
      <c r="H55">
        <f t="shared" si="7"/>
        <v>9.4140226336592559E-7</v>
      </c>
      <c r="I55">
        <v>2.1101536301874173E-6</v>
      </c>
      <c r="J55" s="3">
        <f t="shared" si="8"/>
        <v>0.44612972719067528</v>
      </c>
      <c r="K55">
        <v>28.1</v>
      </c>
      <c r="L55">
        <v>0.62</v>
      </c>
      <c r="M55">
        <v>28.38</v>
      </c>
      <c r="N55">
        <v>0.45</v>
      </c>
    </row>
    <row r="57" spans="1:14">
      <c r="I57" t="s">
        <v>85</v>
      </c>
      <c r="J57">
        <f>AVERAGE(J24:J31)</f>
        <v>0.29764373233799934</v>
      </c>
    </row>
    <row r="58" spans="1:14">
      <c r="I58" t="s">
        <v>86</v>
      </c>
      <c r="J58">
        <f>AVERAGE(J32:J39)</f>
        <v>0.54926119192998279</v>
      </c>
    </row>
    <row r="59" spans="1:14">
      <c r="I59" t="s">
        <v>87</v>
      </c>
      <c r="J59">
        <f>AVERAGE(J40:J47)</f>
        <v>0.44229172646838721</v>
      </c>
    </row>
    <row r="60" spans="1:14">
      <c r="I60" t="s">
        <v>88</v>
      </c>
      <c r="J60">
        <f>AVERAGE(J48:J55)</f>
        <v>0.77416158652582534</v>
      </c>
    </row>
    <row r="61" spans="1:14">
      <c r="I61" t="s">
        <v>48</v>
      </c>
      <c r="J61">
        <f>AVERAGE(J24:J39)</f>
        <v>0.42345246213399107</v>
      </c>
    </row>
    <row r="62" spans="1:14">
      <c r="I62" t="s">
        <v>47</v>
      </c>
      <c r="J62">
        <f>AVERAGE(J40:J55)</f>
        <v>0.60822665649710617</v>
      </c>
    </row>
    <row r="63" spans="1:14">
      <c r="I63" t="s">
        <v>89</v>
      </c>
      <c r="J63">
        <f>(SUM(J24:J31)+SUM(J40:J47))/16</f>
        <v>0.36996772940319328</v>
      </c>
    </row>
    <row r="64" spans="1:14">
      <c r="I64" t="s">
        <v>90</v>
      </c>
      <c r="J64">
        <f>(SUM(J32:J39)+SUM(J48:J55))/16</f>
        <v>0.66171138922790407</v>
      </c>
    </row>
    <row r="65" spans="9:9">
      <c r="I65" t="s">
        <v>91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V106"/>
  <sheetViews>
    <sheetView view="pageLayout" workbookViewId="0">
      <selection activeCell="J66" sqref="J66:J73"/>
    </sheetView>
  </sheetViews>
  <sheetFormatPr baseColWidth="10" defaultRowHeight="13"/>
  <cols>
    <col min="8" max="8" width="12" bestFit="1" customWidth="1"/>
    <col min="10" max="11" width="12" bestFit="1" customWidth="1"/>
  </cols>
  <sheetData>
    <row r="1" spans="1:22">
      <c r="A1" t="s">
        <v>23</v>
      </c>
      <c r="B1" t="s">
        <v>24</v>
      </c>
      <c r="C1" t="s">
        <v>25</v>
      </c>
      <c r="D1" t="s">
        <v>26</v>
      </c>
      <c r="E1" t="s">
        <v>44</v>
      </c>
      <c r="F1" t="s">
        <v>43</v>
      </c>
      <c r="G1" t="s">
        <v>45</v>
      </c>
      <c r="H1" t="s">
        <v>27</v>
      </c>
      <c r="I1" t="s">
        <v>46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</row>
    <row r="2" spans="1:22">
      <c r="A2" t="s">
        <v>3</v>
      </c>
      <c r="B2" t="s">
        <v>4</v>
      </c>
      <c r="C2" t="s">
        <v>5</v>
      </c>
      <c r="D2" t="s">
        <v>6</v>
      </c>
      <c r="E2">
        <f>((M2+P2)/2)/100</f>
        <v>0.90044999999999997</v>
      </c>
      <c r="F2">
        <f>AVERAGE(E2:E17)</f>
        <v>0.84372812500000005</v>
      </c>
      <c r="G2">
        <f>(L2+O2)/2</f>
        <v>35.745000000000005</v>
      </c>
      <c r="H2">
        <f>1/((1+F2)^G2)</f>
        <v>3.181742296842656E-10</v>
      </c>
      <c r="I2">
        <v>9.6674154305064349E-7</v>
      </c>
      <c r="J2">
        <f>H2/I2</f>
        <v>3.2912026174052375E-4</v>
      </c>
      <c r="K2">
        <v>2.5000000000000001E-2</v>
      </c>
      <c r="L2">
        <v>36.49</v>
      </c>
      <c r="M2">
        <v>81.180000000000007</v>
      </c>
      <c r="N2">
        <v>2.5000000000000001E-2</v>
      </c>
      <c r="O2">
        <v>35</v>
      </c>
      <c r="P2">
        <v>98.91</v>
      </c>
    </row>
    <row r="3" spans="1:22">
      <c r="A3" t="s">
        <v>7</v>
      </c>
      <c r="B3" t="s">
        <v>4</v>
      </c>
      <c r="C3" t="s">
        <v>5</v>
      </c>
      <c r="D3" t="s">
        <v>6</v>
      </c>
      <c r="E3">
        <f t="shared" ref="E3:E17" si="0">((M3+P3)/2)/100</f>
        <v>0.93559999999999999</v>
      </c>
      <c r="F3">
        <f t="shared" ref="F3:F17" si="1">AVERAGE(E3:E18)</f>
        <v>0.83994666666666673</v>
      </c>
      <c r="G3">
        <f t="shared" ref="G3:G17" si="2">(L3+O3)/2</f>
        <v>35.135000000000005</v>
      </c>
      <c r="H3">
        <f t="shared" ref="H3:H17" si="3">1/((1+F3)^G3)</f>
        <v>4.9667017677831885E-10</v>
      </c>
      <c r="I3">
        <v>4.5332938698697348E-7</v>
      </c>
      <c r="J3">
        <f t="shared" ref="J3:J17" si="4">H3/I3</f>
        <v>1.0956055156260821E-3</v>
      </c>
      <c r="K3">
        <v>2.5000000000000001E-2</v>
      </c>
      <c r="L3">
        <v>35.840000000000003</v>
      </c>
      <c r="M3">
        <v>100.65</v>
      </c>
      <c r="N3">
        <v>2.5000000000000001E-2</v>
      </c>
      <c r="O3">
        <v>34.43</v>
      </c>
      <c r="P3">
        <v>86.47</v>
      </c>
    </row>
    <row r="4" spans="1:22">
      <c r="A4" t="s">
        <v>8</v>
      </c>
      <c r="B4" t="s">
        <v>4</v>
      </c>
      <c r="C4" t="s">
        <v>5</v>
      </c>
      <c r="D4" t="s">
        <v>6</v>
      </c>
      <c r="E4">
        <f t="shared" si="0"/>
        <v>0.86704999999999999</v>
      </c>
      <c r="F4">
        <f t="shared" si="1"/>
        <v>0.83311428571428581</v>
      </c>
      <c r="G4">
        <f t="shared" si="2"/>
        <v>35.97</v>
      </c>
      <c r="H4">
        <f t="shared" si="3"/>
        <v>3.4124961986745728E-10</v>
      </c>
      <c r="I4">
        <v>4.3086151841502998E-7</v>
      </c>
      <c r="J4">
        <f t="shared" si="4"/>
        <v>7.9201693649221764E-4</v>
      </c>
      <c r="K4">
        <v>2.5000000000000001E-2</v>
      </c>
      <c r="L4">
        <v>37.07</v>
      </c>
      <c r="M4">
        <v>88.3</v>
      </c>
      <c r="N4">
        <v>2.5000000000000001E-2</v>
      </c>
      <c r="O4">
        <v>34.869999999999997</v>
      </c>
      <c r="P4">
        <v>85.11</v>
      </c>
    </row>
    <row r="5" spans="1:22">
      <c r="A5" t="s">
        <v>9</v>
      </c>
      <c r="B5" t="s">
        <v>4</v>
      </c>
      <c r="C5" t="s">
        <v>5</v>
      </c>
      <c r="D5" t="s">
        <v>6</v>
      </c>
      <c r="E5">
        <f t="shared" si="0"/>
        <v>0.96129999999999993</v>
      </c>
      <c r="F5">
        <f t="shared" si="1"/>
        <v>0.83050384615384631</v>
      </c>
      <c r="G5">
        <f t="shared" si="2"/>
        <v>35.89</v>
      </c>
      <c r="H5">
        <f t="shared" si="3"/>
        <v>3.769984152425151E-10</v>
      </c>
      <c r="I5">
        <v>5.4895812965915405E-7</v>
      </c>
      <c r="J5">
        <f t="shared" si="4"/>
        <v>6.8675258617008177E-4</v>
      </c>
      <c r="K5">
        <v>2.5000000000000001E-2</v>
      </c>
      <c r="L5">
        <v>36.28</v>
      </c>
      <c r="M5">
        <v>93.56</v>
      </c>
      <c r="N5">
        <v>2.5000000000000001E-2</v>
      </c>
      <c r="O5">
        <v>35.5</v>
      </c>
      <c r="P5">
        <v>98.7</v>
      </c>
    </row>
    <row r="6" spans="1:22">
      <c r="A6" t="s">
        <v>10</v>
      </c>
      <c r="B6" t="s">
        <v>4</v>
      </c>
      <c r="C6" t="s">
        <v>5</v>
      </c>
      <c r="D6" t="s">
        <v>6</v>
      </c>
      <c r="E6">
        <f t="shared" si="0"/>
        <v>0.84034999999999993</v>
      </c>
      <c r="F6">
        <f t="shared" si="1"/>
        <v>0.81960416666666669</v>
      </c>
      <c r="G6">
        <f t="shared" si="2"/>
        <v>36.39</v>
      </c>
      <c r="H6">
        <f t="shared" si="3"/>
        <v>3.4628986825865995E-10</v>
      </c>
      <c r="I6">
        <v>6.1891760050844901E-7</v>
      </c>
      <c r="J6">
        <f t="shared" si="4"/>
        <v>5.5950883926095859E-4</v>
      </c>
      <c r="K6">
        <v>2.5000000000000001E-2</v>
      </c>
      <c r="L6">
        <v>36.06</v>
      </c>
      <c r="M6">
        <v>83.63</v>
      </c>
      <c r="N6">
        <v>2.5000000000000001E-2</v>
      </c>
      <c r="O6">
        <v>36.72</v>
      </c>
      <c r="P6">
        <v>84.44</v>
      </c>
    </row>
    <row r="7" spans="1:22">
      <c r="A7" t="s">
        <v>11</v>
      </c>
      <c r="B7" t="s">
        <v>4</v>
      </c>
      <c r="C7" t="s">
        <v>5</v>
      </c>
      <c r="D7" t="s">
        <v>6</v>
      </c>
      <c r="E7">
        <f t="shared" si="0"/>
        <v>0.86340000000000006</v>
      </c>
      <c r="F7">
        <f t="shared" si="1"/>
        <v>0.8177181818181819</v>
      </c>
      <c r="G7">
        <f t="shared" si="2"/>
        <v>36.450000000000003</v>
      </c>
      <c r="H7">
        <f t="shared" si="3"/>
        <v>3.4694226182547179E-10</v>
      </c>
      <c r="I7">
        <v>9.3210429329471818E-7</v>
      </c>
      <c r="J7">
        <f t="shared" si="4"/>
        <v>3.7221399399323823E-4</v>
      </c>
      <c r="K7">
        <v>2.5000000000000001E-2</v>
      </c>
      <c r="L7">
        <v>37.39</v>
      </c>
      <c r="M7">
        <v>86.5</v>
      </c>
      <c r="N7">
        <v>2.5000000000000001E-2</v>
      </c>
      <c r="O7">
        <v>35.51</v>
      </c>
      <c r="P7">
        <v>86.18</v>
      </c>
    </row>
    <row r="8" spans="1:22">
      <c r="A8" t="s">
        <v>12</v>
      </c>
      <c r="B8" t="s">
        <v>4</v>
      </c>
      <c r="C8" t="s">
        <v>5</v>
      </c>
      <c r="D8" t="s">
        <v>6</v>
      </c>
      <c r="E8">
        <f t="shared" si="0"/>
        <v>0.63954999999999995</v>
      </c>
      <c r="F8">
        <f t="shared" si="1"/>
        <v>0.80377272727272731</v>
      </c>
      <c r="G8">
        <f t="shared" si="2"/>
        <v>36.454999999999998</v>
      </c>
      <c r="H8">
        <f t="shared" si="3"/>
        <v>4.5802785562004624E-10</v>
      </c>
      <c r="I8">
        <v>5.3438106768265176E-7</v>
      </c>
      <c r="J8">
        <f t="shared" si="4"/>
        <v>8.5711841852161442E-4</v>
      </c>
      <c r="K8">
        <v>2.5000000000000001E-2</v>
      </c>
      <c r="L8">
        <v>36.619999999999997</v>
      </c>
      <c r="M8">
        <v>61.91</v>
      </c>
      <c r="N8">
        <v>2.5000000000000001E-2</v>
      </c>
      <c r="O8">
        <v>36.29</v>
      </c>
      <c r="P8">
        <v>66</v>
      </c>
    </row>
    <row r="9" spans="1:22">
      <c r="A9" t="s">
        <v>13</v>
      </c>
      <c r="B9" t="s">
        <v>4</v>
      </c>
      <c r="C9" t="s">
        <v>5</v>
      </c>
      <c r="D9" t="s">
        <v>6</v>
      </c>
      <c r="E9">
        <f t="shared" si="0"/>
        <v>0.85754999999999992</v>
      </c>
      <c r="F9">
        <f t="shared" si="1"/>
        <v>0.82699545454545453</v>
      </c>
      <c r="G9">
        <f t="shared" si="2"/>
        <v>35.644999999999996</v>
      </c>
      <c r="H9">
        <f t="shared" si="3"/>
        <v>4.6813163870653001E-10</v>
      </c>
      <c r="I9">
        <v>1.0938819071782644E-6</v>
      </c>
      <c r="J9">
        <f t="shared" si="4"/>
        <v>4.27954458003702E-4</v>
      </c>
      <c r="K9">
        <v>2.5000000000000001E-2</v>
      </c>
      <c r="L9">
        <v>36.61</v>
      </c>
      <c r="M9">
        <v>79.55</v>
      </c>
      <c r="N9">
        <v>2.5000000000000001E-2</v>
      </c>
      <c r="O9">
        <v>34.68</v>
      </c>
      <c r="P9">
        <v>91.96</v>
      </c>
    </row>
    <row r="10" spans="1:22">
      <c r="A10" t="s">
        <v>14</v>
      </c>
      <c r="B10" t="s">
        <v>15</v>
      </c>
      <c r="C10" t="s">
        <v>5</v>
      </c>
      <c r="D10" t="s">
        <v>6</v>
      </c>
      <c r="E10">
        <f t="shared" si="0"/>
        <v>0.75409999999999999</v>
      </c>
      <c r="F10">
        <f t="shared" si="1"/>
        <v>0.8413090909090909</v>
      </c>
      <c r="G10">
        <f t="shared" si="2"/>
        <v>36.989999999999995</v>
      </c>
      <c r="H10">
        <f t="shared" si="3"/>
        <v>1.5594213094745286E-10</v>
      </c>
      <c r="I10">
        <v>4.6109225762760132E-7</v>
      </c>
      <c r="J10">
        <f t="shared" si="4"/>
        <v>3.3820158193460423E-4</v>
      </c>
      <c r="K10">
        <v>2.5000000000000001E-2</v>
      </c>
      <c r="L10">
        <v>37.65</v>
      </c>
      <c r="M10">
        <v>84.8</v>
      </c>
      <c r="N10">
        <v>2.5000000000000001E-2</v>
      </c>
      <c r="O10">
        <v>36.33</v>
      </c>
      <c r="P10">
        <v>66.02</v>
      </c>
    </row>
    <row r="11" spans="1:22">
      <c r="A11" t="s">
        <v>16</v>
      </c>
      <c r="B11" t="s">
        <v>15</v>
      </c>
      <c r="C11" t="s">
        <v>5</v>
      </c>
      <c r="D11" t="s">
        <v>6</v>
      </c>
      <c r="E11">
        <f t="shared" si="0"/>
        <v>0.87404999999999999</v>
      </c>
      <c r="F11">
        <f t="shared" si="1"/>
        <v>0.85820909090909081</v>
      </c>
      <c r="G11">
        <f t="shared" si="2"/>
        <v>36.459999999999994</v>
      </c>
      <c r="H11">
        <f t="shared" si="3"/>
        <v>1.5445842321997646E-10</v>
      </c>
      <c r="I11">
        <v>1.5820281290351116E-7</v>
      </c>
      <c r="J11">
        <f t="shared" si="4"/>
        <v>9.7633171234560523E-4</v>
      </c>
      <c r="K11">
        <v>2.5000000000000001E-2</v>
      </c>
      <c r="L11">
        <v>36.69</v>
      </c>
      <c r="M11">
        <v>89.63</v>
      </c>
      <c r="N11">
        <v>2.5000000000000001E-2</v>
      </c>
      <c r="O11">
        <v>36.229999999999997</v>
      </c>
      <c r="P11">
        <v>85.18</v>
      </c>
    </row>
    <row r="12" spans="1:22">
      <c r="A12" t="s">
        <v>17</v>
      </c>
      <c r="B12" t="s">
        <v>15</v>
      </c>
      <c r="C12" t="s">
        <v>5</v>
      </c>
      <c r="D12" t="s">
        <v>6</v>
      </c>
      <c r="E12">
        <f t="shared" si="0"/>
        <v>0.9262999999999999</v>
      </c>
      <c r="F12">
        <f t="shared" si="1"/>
        <v>0.8692045454545454</v>
      </c>
      <c r="G12">
        <f t="shared" si="2"/>
        <v>34.650000000000006</v>
      </c>
      <c r="H12">
        <f t="shared" si="3"/>
        <v>3.8644784880601833E-10</v>
      </c>
      <c r="I12">
        <v>4.655912380735723E-7</v>
      </c>
      <c r="J12">
        <f t="shared" si="4"/>
        <v>8.3001529497200757E-4</v>
      </c>
      <c r="K12">
        <v>2.5000000000000001E-2</v>
      </c>
      <c r="L12">
        <v>35.630000000000003</v>
      </c>
      <c r="M12">
        <v>91.11</v>
      </c>
      <c r="N12">
        <v>2.5000000000000001E-2</v>
      </c>
      <c r="O12">
        <v>33.67</v>
      </c>
      <c r="P12">
        <v>94.15</v>
      </c>
    </row>
    <row r="13" spans="1:22">
      <c r="A13" t="s">
        <v>18</v>
      </c>
      <c r="B13" t="s">
        <v>15</v>
      </c>
      <c r="C13" t="s">
        <v>5</v>
      </c>
      <c r="D13" t="s">
        <v>6</v>
      </c>
      <c r="E13">
        <f t="shared" si="0"/>
        <v>0.90319999999999989</v>
      </c>
      <c r="F13">
        <f t="shared" si="1"/>
        <v>0.86999545454545446</v>
      </c>
      <c r="G13">
        <f t="shared" si="2"/>
        <v>33.385000000000005</v>
      </c>
      <c r="H13">
        <f t="shared" si="3"/>
        <v>8.4062675564012358E-10</v>
      </c>
      <c r="I13">
        <v>1.6369982098044061E-6</v>
      </c>
      <c r="J13">
        <f t="shared" si="4"/>
        <v>5.1351721132337981E-4</v>
      </c>
      <c r="K13">
        <v>2.5000000000000001E-2</v>
      </c>
      <c r="L13">
        <v>33.840000000000003</v>
      </c>
      <c r="M13">
        <v>108.44</v>
      </c>
      <c r="N13">
        <v>2.5000000000000001E-2</v>
      </c>
      <c r="O13">
        <v>32.93</v>
      </c>
      <c r="P13">
        <v>72.2</v>
      </c>
    </row>
    <row r="14" spans="1:22">
      <c r="A14" t="s">
        <v>19</v>
      </c>
      <c r="B14" t="s">
        <v>15</v>
      </c>
      <c r="C14" t="s">
        <v>5</v>
      </c>
      <c r="D14" t="s">
        <v>6</v>
      </c>
      <c r="E14">
        <f t="shared" si="0"/>
        <v>0.81164999999999987</v>
      </c>
      <c r="F14">
        <f t="shared" si="1"/>
        <v>0.87470454545454535</v>
      </c>
      <c r="G14">
        <f t="shared" si="2"/>
        <v>35.435000000000002</v>
      </c>
      <c r="H14">
        <f t="shared" si="3"/>
        <v>2.1312043026589869E-10</v>
      </c>
      <c r="I14">
        <v>3.4641793444318926E-7</v>
      </c>
      <c r="J14">
        <f t="shared" si="4"/>
        <v>6.152118844783694E-4</v>
      </c>
      <c r="K14">
        <v>2.5000000000000001E-2</v>
      </c>
      <c r="L14">
        <v>35.85</v>
      </c>
      <c r="M14">
        <v>85.76</v>
      </c>
      <c r="N14">
        <v>2.5000000000000001E-2</v>
      </c>
      <c r="O14">
        <v>35.020000000000003</v>
      </c>
      <c r="P14">
        <v>76.569999999999993</v>
      </c>
    </row>
    <row r="15" spans="1:22">
      <c r="A15" t="s">
        <v>20</v>
      </c>
      <c r="B15" t="s">
        <v>15</v>
      </c>
      <c r="C15" t="s">
        <v>5</v>
      </c>
      <c r="D15" t="s">
        <v>6</v>
      </c>
      <c r="E15">
        <f t="shared" si="0"/>
        <v>0.85734999999999995</v>
      </c>
      <c r="F15">
        <f t="shared" si="1"/>
        <v>0.88546363636363634</v>
      </c>
      <c r="G15">
        <f t="shared" si="2"/>
        <v>34.894999999999996</v>
      </c>
      <c r="H15">
        <f t="shared" si="3"/>
        <v>2.4506612059669562E-10</v>
      </c>
      <c r="I15">
        <v>9.4021281431666106E-7</v>
      </c>
      <c r="J15">
        <f t="shared" si="4"/>
        <v>2.6064962832357021E-4</v>
      </c>
      <c r="K15">
        <v>2.5000000000000001E-2</v>
      </c>
      <c r="L15">
        <v>35.71</v>
      </c>
      <c r="M15">
        <v>77.55</v>
      </c>
      <c r="N15">
        <v>2.5000000000000001E-2</v>
      </c>
      <c r="O15">
        <v>34.08</v>
      </c>
      <c r="P15">
        <v>93.92</v>
      </c>
    </row>
    <row r="16" spans="1:22">
      <c r="A16" t="s">
        <v>21</v>
      </c>
      <c r="B16" t="s">
        <v>15</v>
      </c>
      <c r="C16" t="s">
        <v>5</v>
      </c>
      <c r="D16" t="s">
        <v>6</v>
      </c>
      <c r="E16">
        <f t="shared" si="0"/>
        <v>0.85409999999999997</v>
      </c>
      <c r="F16">
        <f t="shared" si="1"/>
        <v>0.88827499999999993</v>
      </c>
      <c r="G16">
        <f t="shared" si="2"/>
        <v>36.590000000000003</v>
      </c>
      <c r="H16">
        <f t="shared" si="3"/>
        <v>7.9208674906664786E-11</v>
      </c>
      <c r="I16">
        <v>8.4302792365708643E-7</v>
      </c>
      <c r="J16">
        <f t="shared" si="4"/>
        <v>9.395735619652385E-5</v>
      </c>
      <c r="K16">
        <v>2.5000000000000001E-2</v>
      </c>
      <c r="L16">
        <v>37.58</v>
      </c>
      <c r="M16">
        <v>92.58</v>
      </c>
      <c r="N16">
        <v>2.5000000000000001E-2</v>
      </c>
      <c r="O16">
        <v>35.6</v>
      </c>
      <c r="P16">
        <v>78.239999999999995</v>
      </c>
    </row>
    <row r="17" spans="1:16">
      <c r="A17" t="s">
        <v>22</v>
      </c>
      <c r="B17" t="s">
        <v>15</v>
      </c>
      <c r="C17" t="s">
        <v>5</v>
      </c>
      <c r="D17" t="s">
        <v>6</v>
      </c>
      <c r="E17">
        <f t="shared" si="0"/>
        <v>0.65364999999999995</v>
      </c>
      <c r="F17">
        <f t="shared" si="1"/>
        <v>0.89736499999999997</v>
      </c>
      <c r="G17">
        <f t="shared" si="2"/>
        <v>37.790000000000006</v>
      </c>
      <c r="H17">
        <f t="shared" si="3"/>
        <v>3.0809032057360075E-11</v>
      </c>
      <c r="I17">
        <v>6.623643653989286E-7</v>
      </c>
      <c r="J17">
        <f t="shared" si="4"/>
        <v>4.6513722154730383E-5</v>
      </c>
      <c r="K17">
        <v>2.5000000000000001E-2</v>
      </c>
      <c r="L17">
        <v>38.340000000000003</v>
      </c>
      <c r="M17">
        <v>41.85</v>
      </c>
      <c r="N17">
        <v>2.5000000000000001E-2</v>
      </c>
      <c r="O17">
        <v>37.24</v>
      </c>
      <c r="P17">
        <v>88.88</v>
      </c>
    </row>
    <row r="19" spans="1:16">
      <c r="J19" t="s">
        <v>47</v>
      </c>
      <c r="K19">
        <f>AVERAGE(J2:J9)</f>
        <v>6.4003637622605234E-4</v>
      </c>
    </row>
    <row r="20" spans="1:16">
      <c r="J20" t="s">
        <v>48</v>
      </c>
      <c r="K20">
        <f>AVERAGE(J10:J17)</f>
        <v>4.5929979896609877E-4</v>
      </c>
    </row>
    <row r="21" spans="1:16">
      <c r="J21" t="s">
        <v>49</v>
      </c>
      <c r="K21">
        <f>STDEV(J2:J17)</f>
        <v>3.077300193344759E-4</v>
      </c>
    </row>
    <row r="22" spans="1:16">
      <c r="A22" t="s">
        <v>23</v>
      </c>
      <c r="B22" t="s">
        <v>24</v>
      </c>
      <c r="C22" t="s">
        <v>25</v>
      </c>
      <c r="D22" t="s">
        <v>26</v>
      </c>
      <c r="E22" t="s">
        <v>44</v>
      </c>
      <c r="F22" t="s">
        <v>43</v>
      </c>
      <c r="G22" t="s">
        <v>45</v>
      </c>
      <c r="H22" t="s">
        <v>27</v>
      </c>
      <c r="I22" t="s">
        <v>46</v>
      </c>
      <c r="J22" t="s">
        <v>28</v>
      </c>
      <c r="K22" t="s">
        <v>30</v>
      </c>
      <c r="L22" t="s">
        <v>31</v>
      </c>
    </row>
    <row r="23" spans="1:16">
      <c r="A23" t="s">
        <v>50</v>
      </c>
      <c r="B23" t="s">
        <v>15</v>
      </c>
      <c r="C23" t="s">
        <v>5</v>
      </c>
      <c r="D23" t="s">
        <v>51</v>
      </c>
      <c r="E23">
        <v>0.71</v>
      </c>
      <c r="F23">
        <f>AVERAGE(E23:E54)</f>
        <v>0.90733333333333344</v>
      </c>
      <c r="G23">
        <v>38.9</v>
      </c>
      <c r="H23">
        <f>1/((1+F23)^G23)</f>
        <v>1.2342561748955059E-11</v>
      </c>
      <c r="I23">
        <v>9.4010183666795821E-7</v>
      </c>
      <c r="J23">
        <f>H23/I23</f>
        <v>1.3128962488469666E-5</v>
      </c>
      <c r="K23">
        <v>38.9</v>
      </c>
      <c r="L23">
        <v>0.71</v>
      </c>
    </row>
    <row r="24" spans="1:16">
      <c r="A24" t="s">
        <v>52</v>
      </c>
      <c r="B24" t="s">
        <v>15</v>
      </c>
      <c r="C24" t="s">
        <v>5</v>
      </c>
      <c r="D24" t="s">
        <v>51</v>
      </c>
      <c r="E24">
        <v>0.89500000000000002</v>
      </c>
      <c r="F24">
        <v>0.90733333333333344</v>
      </c>
      <c r="G24">
        <v>32.14</v>
      </c>
      <c r="H24">
        <f t="shared" ref="H24:H54" si="5">1/((1+F24)^G24)</f>
        <v>9.7070913400198676E-10</v>
      </c>
      <c r="I24">
        <v>4.6445194370215844E-6</v>
      </c>
      <c r="J24">
        <f t="shared" ref="J24:J54" si="6">H24/I24</f>
        <v>2.0900098431377834E-4</v>
      </c>
      <c r="K24">
        <v>32.14</v>
      </c>
      <c r="L24">
        <v>0.89500000000000002</v>
      </c>
    </row>
    <row r="25" spans="1:16">
      <c r="A25" t="s">
        <v>53</v>
      </c>
      <c r="B25" t="s">
        <v>15</v>
      </c>
      <c r="C25" t="s">
        <v>5</v>
      </c>
      <c r="D25" t="s">
        <v>51</v>
      </c>
      <c r="E25">
        <v>1.0149999999999999</v>
      </c>
      <c r="F25">
        <v>0.90733333333333344</v>
      </c>
      <c r="G25">
        <v>30.15</v>
      </c>
      <c r="H25">
        <f t="shared" si="5"/>
        <v>3.5086338397163034E-9</v>
      </c>
      <c r="I25">
        <v>7.9817408967590867E-6</v>
      </c>
      <c r="J25">
        <f t="shared" si="6"/>
        <v>4.3958252780930938E-4</v>
      </c>
      <c r="K25">
        <v>30.15</v>
      </c>
      <c r="L25">
        <v>1.0149999999999999</v>
      </c>
    </row>
    <row r="26" spans="1:16">
      <c r="A26" t="s">
        <v>54</v>
      </c>
      <c r="B26" t="s">
        <v>15</v>
      </c>
      <c r="C26" t="s">
        <v>5</v>
      </c>
      <c r="D26" t="s">
        <v>51</v>
      </c>
      <c r="E26">
        <v>0.94</v>
      </c>
      <c r="F26">
        <v>0.90733333333333344</v>
      </c>
      <c r="G26">
        <v>32.31</v>
      </c>
      <c r="H26">
        <f t="shared" si="5"/>
        <v>8.6979437432887094E-10</v>
      </c>
      <c r="I26">
        <v>4.5432251705932555E-6</v>
      </c>
      <c r="J26">
        <f t="shared" si="6"/>
        <v>1.9144866073527518E-4</v>
      </c>
      <c r="K26">
        <v>32.31</v>
      </c>
      <c r="L26">
        <v>0.94</v>
      </c>
    </row>
    <row r="27" spans="1:16">
      <c r="A27" t="s">
        <v>55</v>
      </c>
      <c r="B27" t="s">
        <v>15</v>
      </c>
      <c r="C27" t="s">
        <v>5</v>
      </c>
      <c r="D27" t="s">
        <v>51</v>
      </c>
      <c r="E27">
        <v>0.995</v>
      </c>
      <c r="F27">
        <v>0.90733333333333344</v>
      </c>
      <c r="G27">
        <v>37.549999999999997</v>
      </c>
      <c r="H27">
        <f t="shared" si="5"/>
        <v>2.9510815909156003E-11</v>
      </c>
      <c r="I27">
        <v>1.4576098743762474E-6</v>
      </c>
      <c r="J27">
        <f t="shared" si="6"/>
        <v>2.0246031827812994E-5</v>
      </c>
      <c r="K27">
        <v>37.549999999999997</v>
      </c>
      <c r="L27">
        <v>0.995</v>
      </c>
    </row>
    <row r="28" spans="1:16">
      <c r="A28" t="s">
        <v>56</v>
      </c>
      <c r="B28" t="s">
        <v>15</v>
      </c>
      <c r="C28" t="s">
        <v>5</v>
      </c>
      <c r="D28" t="s">
        <v>51</v>
      </c>
      <c r="E28">
        <v>0.93500000000000005</v>
      </c>
      <c r="F28">
        <v>0.90733333333333344</v>
      </c>
      <c r="G28">
        <v>36.42</v>
      </c>
      <c r="H28">
        <f t="shared" si="5"/>
        <v>6.1215763927958456E-11</v>
      </c>
      <c r="I28">
        <v>9.9459950223019927E-7</v>
      </c>
      <c r="J28">
        <f t="shared" si="6"/>
        <v>6.1548154599608995E-5</v>
      </c>
      <c r="K28">
        <v>36.42</v>
      </c>
      <c r="L28">
        <v>0.93500000000000005</v>
      </c>
    </row>
    <row r="29" spans="1:16">
      <c r="A29" t="s">
        <v>57</v>
      </c>
      <c r="B29" t="s">
        <v>15</v>
      </c>
      <c r="C29" t="s">
        <v>5</v>
      </c>
      <c r="D29" t="s">
        <v>51</v>
      </c>
      <c r="E29">
        <v>0.95499999999999996</v>
      </c>
      <c r="F29">
        <v>0.90733333333333344</v>
      </c>
      <c r="G29">
        <v>33.799999999999997</v>
      </c>
      <c r="H29">
        <f t="shared" si="5"/>
        <v>3.3233873485513096E-10</v>
      </c>
      <c r="I29">
        <v>3.6531128680760389E-6</v>
      </c>
      <c r="J29">
        <f t="shared" si="6"/>
        <v>9.0974121757743997E-5</v>
      </c>
      <c r="K29">
        <v>33.799999999999997</v>
      </c>
      <c r="L29">
        <v>0.95499999999999996</v>
      </c>
    </row>
    <row r="30" spans="1:16">
      <c r="A30" t="s">
        <v>58</v>
      </c>
      <c r="B30" t="s">
        <v>15</v>
      </c>
      <c r="C30" t="s">
        <v>5</v>
      </c>
      <c r="D30" t="s">
        <v>51</v>
      </c>
      <c r="E30">
        <v>0.93</v>
      </c>
      <c r="F30">
        <v>0.90733333333333344</v>
      </c>
      <c r="G30">
        <v>29.82</v>
      </c>
      <c r="H30">
        <f t="shared" si="5"/>
        <v>4.3418900869993709E-9</v>
      </c>
      <c r="I30">
        <v>1.2375536236653417E-5</v>
      </c>
      <c r="J30">
        <f t="shared" si="6"/>
        <v>3.5084460212234824E-4</v>
      </c>
      <c r="K30">
        <v>29.82</v>
      </c>
      <c r="L30">
        <v>0.93</v>
      </c>
    </row>
    <row r="31" spans="1:16">
      <c r="A31" t="s">
        <v>59</v>
      </c>
      <c r="B31" t="s">
        <v>15</v>
      </c>
      <c r="C31" t="s">
        <v>60</v>
      </c>
      <c r="D31" t="s">
        <v>51</v>
      </c>
      <c r="F31">
        <v>0.90733333333333344</v>
      </c>
      <c r="I31">
        <v>4.5187834364184103E-7</v>
      </c>
      <c r="K31">
        <v>0</v>
      </c>
      <c r="L31" t="e">
        <v>#VALUE!</v>
      </c>
    </row>
    <row r="32" spans="1:16">
      <c r="A32" t="s">
        <v>61</v>
      </c>
      <c r="B32" t="s">
        <v>15</v>
      </c>
      <c r="C32" t="s">
        <v>60</v>
      </c>
      <c r="D32" t="s">
        <v>51</v>
      </c>
      <c r="E32">
        <v>0.94499999999999995</v>
      </c>
      <c r="F32">
        <v>0.90733333333333344</v>
      </c>
      <c r="G32">
        <v>34.03</v>
      </c>
      <c r="H32">
        <f t="shared" si="5"/>
        <v>2.8647243829578083E-10</v>
      </c>
      <c r="I32">
        <v>2.2655401353276473E-6</v>
      </c>
      <c r="J32">
        <f t="shared" si="6"/>
        <v>1.2644774366548601E-4</v>
      </c>
      <c r="K32">
        <v>34.03</v>
      </c>
      <c r="L32">
        <v>0.94499999999999995</v>
      </c>
    </row>
    <row r="33" spans="1:12">
      <c r="A33" t="s">
        <v>62</v>
      </c>
      <c r="B33" t="s">
        <v>15</v>
      </c>
      <c r="C33" t="s">
        <v>60</v>
      </c>
      <c r="D33" t="s">
        <v>51</v>
      </c>
      <c r="E33">
        <v>0.97499999999999998</v>
      </c>
      <c r="F33">
        <v>0.90733333333333344</v>
      </c>
      <c r="G33">
        <v>31.17</v>
      </c>
      <c r="H33">
        <f t="shared" si="5"/>
        <v>1.8159459457486154E-9</v>
      </c>
      <c r="I33">
        <v>1.7184931764465246E-5</v>
      </c>
      <c r="J33">
        <f t="shared" si="6"/>
        <v>1.0567082666592847E-4</v>
      </c>
      <c r="K33">
        <v>31.17</v>
      </c>
      <c r="L33">
        <v>0.97499999999999998</v>
      </c>
    </row>
    <row r="34" spans="1:12">
      <c r="A34" t="s">
        <v>63</v>
      </c>
      <c r="B34" t="s">
        <v>15</v>
      </c>
      <c r="C34" t="s">
        <v>60</v>
      </c>
      <c r="D34" t="s">
        <v>51</v>
      </c>
      <c r="E34">
        <v>0.91</v>
      </c>
      <c r="F34">
        <v>0.90733333333333344</v>
      </c>
      <c r="G34">
        <v>33.44</v>
      </c>
      <c r="H34">
        <f t="shared" si="5"/>
        <v>4.1930934146058406E-10</v>
      </c>
      <c r="I34">
        <v>4.937899394481993E-6</v>
      </c>
      <c r="J34">
        <f t="shared" si="6"/>
        <v>8.4916542027801167E-5</v>
      </c>
      <c r="K34">
        <v>33.44</v>
      </c>
      <c r="L34">
        <v>0.91</v>
      </c>
    </row>
    <row r="35" spans="1:12">
      <c r="A35" t="s">
        <v>64</v>
      </c>
      <c r="B35" t="s">
        <v>15</v>
      </c>
      <c r="C35" t="s">
        <v>60</v>
      </c>
      <c r="D35" t="s">
        <v>51</v>
      </c>
      <c r="E35">
        <v>0.92500000000000004</v>
      </c>
      <c r="F35">
        <v>0.90733333333333344</v>
      </c>
      <c r="G35">
        <v>35.57</v>
      </c>
      <c r="H35">
        <f t="shared" si="5"/>
        <v>1.0598048007708434E-10</v>
      </c>
      <c r="I35">
        <v>1.7732335922005138E-6</v>
      </c>
      <c r="J35">
        <f t="shared" si="6"/>
        <v>5.9766790197994552E-5</v>
      </c>
      <c r="K35">
        <v>35.57</v>
      </c>
      <c r="L35">
        <v>0.92500000000000004</v>
      </c>
    </row>
    <row r="36" spans="1:12">
      <c r="A36" t="s">
        <v>65</v>
      </c>
      <c r="B36" t="s">
        <v>15</v>
      </c>
      <c r="C36" t="s">
        <v>60</v>
      </c>
      <c r="D36" t="s">
        <v>51</v>
      </c>
      <c r="F36">
        <v>0.90733333333333344</v>
      </c>
      <c r="I36">
        <v>8.2764458846403216E-7</v>
      </c>
      <c r="K36">
        <v>0</v>
      </c>
      <c r="L36" t="e">
        <v>#VALUE!</v>
      </c>
    </row>
    <row r="37" spans="1:12">
      <c r="A37" t="s">
        <v>66</v>
      </c>
      <c r="B37" t="s">
        <v>15</v>
      </c>
      <c r="C37" t="s">
        <v>60</v>
      </c>
      <c r="D37" t="s">
        <v>51</v>
      </c>
      <c r="E37">
        <v>0.63500000000000001</v>
      </c>
      <c r="F37">
        <v>0.90733333333333344</v>
      </c>
      <c r="G37">
        <v>39.270000000000003</v>
      </c>
      <c r="H37">
        <f t="shared" si="5"/>
        <v>9.7195792926539343E-12</v>
      </c>
      <c r="I37">
        <v>1.2546400304650013E-7</v>
      </c>
      <c r="J37">
        <f t="shared" si="6"/>
        <v>7.7469067275428893E-5</v>
      </c>
      <c r="K37">
        <v>39.270000000000003</v>
      </c>
      <c r="L37">
        <v>0.63500000000000001</v>
      </c>
    </row>
    <row r="38" spans="1:12">
      <c r="A38" t="s">
        <v>67</v>
      </c>
      <c r="B38" t="s">
        <v>15</v>
      </c>
      <c r="C38" t="s">
        <v>60</v>
      </c>
      <c r="D38" t="s">
        <v>51</v>
      </c>
      <c r="E38">
        <v>0.94499999999999995</v>
      </c>
      <c r="F38">
        <v>0.90733333333333344</v>
      </c>
      <c r="G38">
        <v>37.29</v>
      </c>
      <c r="H38">
        <f t="shared" si="5"/>
        <v>3.4905360893907439E-11</v>
      </c>
      <c r="I38">
        <v>1.2070043290087094E-6</v>
      </c>
      <c r="J38">
        <f t="shared" si="6"/>
        <v>2.8919002239680926E-5</v>
      </c>
      <c r="K38">
        <v>37.29</v>
      </c>
      <c r="L38">
        <v>0.94499999999999995</v>
      </c>
    </row>
    <row r="39" spans="1:12">
      <c r="A39" t="s">
        <v>68</v>
      </c>
      <c r="B39" t="s">
        <v>4</v>
      </c>
      <c r="C39" t="s">
        <v>5</v>
      </c>
      <c r="D39" t="s">
        <v>51</v>
      </c>
      <c r="E39">
        <v>0.87</v>
      </c>
      <c r="F39">
        <v>0.90733333333333344</v>
      </c>
      <c r="G39">
        <v>37.549999999999997</v>
      </c>
      <c r="H39">
        <f t="shared" si="5"/>
        <v>2.9510815909156003E-11</v>
      </c>
      <c r="I39">
        <v>8.9734159059569356E-7</v>
      </c>
      <c r="J39">
        <f t="shared" si="6"/>
        <v>3.2886936500475214E-5</v>
      </c>
      <c r="K39">
        <v>37.549999999999997</v>
      </c>
      <c r="L39">
        <v>0.87</v>
      </c>
    </row>
    <row r="40" spans="1:12">
      <c r="A40" t="s">
        <v>69</v>
      </c>
      <c r="B40" t="s">
        <v>4</v>
      </c>
      <c r="C40" t="s">
        <v>5</v>
      </c>
      <c r="D40" t="s">
        <v>51</v>
      </c>
      <c r="E40">
        <v>0.95499999999999996</v>
      </c>
      <c r="F40">
        <v>0.90733333333333344</v>
      </c>
      <c r="G40">
        <v>32.64</v>
      </c>
      <c r="H40">
        <f t="shared" si="5"/>
        <v>7.0287131046981493E-10</v>
      </c>
      <c r="I40">
        <v>1.1029435753993961E-5</v>
      </c>
      <c r="J40">
        <f t="shared" si="6"/>
        <v>6.37268602081745E-5</v>
      </c>
      <c r="K40">
        <v>32.64</v>
      </c>
      <c r="L40">
        <v>0.95499999999999996</v>
      </c>
    </row>
    <row r="41" spans="1:12">
      <c r="A41" t="s">
        <v>70</v>
      </c>
      <c r="B41" t="s">
        <v>4</v>
      </c>
      <c r="C41" t="s">
        <v>5</v>
      </c>
      <c r="D41" t="s">
        <v>51</v>
      </c>
      <c r="E41">
        <v>0.95</v>
      </c>
      <c r="F41">
        <v>0.90733333333333344</v>
      </c>
      <c r="G41">
        <v>36.04</v>
      </c>
      <c r="H41">
        <f t="shared" si="5"/>
        <v>7.8239376540039695E-11</v>
      </c>
      <c r="I41">
        <v>1.0730847889431985E-6</v>
      </c>
      <c r="J41">
        <f t="shared" si="6"/>
        <v>7.2910712504919436E-5</v>
      </c>
      <c r="K41">
        <v>36.04</v>
      </c>
      <c r="L41">
        <v>0.95</v>
      </c>
    </row>
    <row r="42" spans="1:12">
      <c r="A42" t="s">
        <v>71</v>
      </c>
      <c r="B42" t="s">
        <v>4</v>
      </c>
      <c r="C42" t="s">
        <v>5</v>
      </c>
      <c r="D42" t="s">
        <v>51</v>
      </c>
      <c r="E42">
        <v>0.95499999999999996</v>
      </c>
      <c r="F42">
        <v>0.90733333333333344</v>
      </c>
      <c r="G42">
        <v>34.61</v>
      </c>
      <c r="H42">
        <f t="shared" si="5"/>
        <v>1.9698602530023969E-10</v>
      </c>
      <c r="I42">
        <v>3.1305989124298773E-6</v>
      </c>
      <c r="J42">
        <f t="shared" si="6"/>
        <v>6.2922792350727881E-5</v>
      </c>
      <c r="K42">
        <v>34.61</v>
      </c>
      <c r="L42">
        <v>0.95499999999999996</v>
      </c>
    </row>
    <row r="43" spans="1:12">
      <c r="A43" t="s">
        <v>72</v>
      </c>
      <c r="B43" t="s">
        <v>4</v>
      </c>
      <c r="C43" t="s">
        <v>5</v>
      </c>
      <c r="D43" t="s">
        <v>51</v>
      </c>
      <c r="E43">
        <v>0.9</v>
      </c>
      <c r="F43">
        <v>0.90733333333333344</v>
      </c>
      <c r="G43">
        <v>31.66</v>
      </c>
      <c r="H43">
        <f t="shared" si="5"/>
        <v>1.3234083899366629E-9</v>
      </c>
      <c r="I43">
        <v>7.3078821291481552E-6</v>
      </c>
      <c r="J43">
        <f t="shared" si="6"/>
        <v>1.8109328620095387E-4</v>
      </c>
      <c r="K43">
        <v>31.66</v>
      </c>
      <c r="L43">
        <v>0.9</v>
      </c>
    </row>
    <row r="44" spans="1:12">
      <c r="A44" t="s">
        <v>73</v>
      </c>
      <c r="B44" t="s">
        <v>4</v>
      </c>
      <c r="C44" t="s">
        <v>5</v>
      </c>
      <c r="D44" t="s">
        <v>51</v>
      </c>
      <c r="E44">
        <v>0.90500000000000003</v>
      </c>
      <c r="F44">
        <v>0.90733333333333344</v>
      </c>
      <c r="G44">
        <v>37.119999999999997</v>
      </c>
      <c r="H44">
        <f t="shared" si="5"/>
        <v>3.8955129678201959E-11</v>
      </c>
      <c r="I44">
        <v>1.0730847889432006E-6</v>
      </c>
      <c r="J44">
        <f t="shared" si="6"/>
        <v>3.6302005283819083E-5</v>
      </c>
      <c r="K44">
        <v>37.119999999999997</v>
      </c>
      <c r="L44">
        <v>0.90500000000000003</v>
      </c>
    </row>
    <row r="45" spans="1:12">
      <c r="A45" t="s">
        <v>74</v>
      </c>
      <c r="B45" t="s">
        <v>4</v>
      </c>
      <c r="C45" t="s">
        <v>5</v>
      </c>
      <c r="D45" t="s">
        <v>51</v>
      </c>
      <c r="E45">
        <v>0.94499999999999995</v>
      </c>
      <c r="F45">
        <v>0.90733333333333344</v>
      </c>
      <c r="G45">
        <v>35.24</v>
      </c>
      <c r="H45">
        <f t="shared" si="5"/>
        <v>1.3114950629882013E-10</v>
      </c>
      <c r="I45">
        <v>3.6352557859955273E-6</v>
      </c>
      <c r="J45">
        <f t="shared" si="6"/>
        <v>3.6077105441675099E-5</v>
      </c>
      <c r="K45">
        <v>35.24</v>
      </c>
      <c r="L45">
        <v>0.94499999999999995</v>
      </c>
    </row>
    <row r="46" spans="1:12">
      <c r="A46" t="s">
        <v>75</v>
      </c>
      <c r="B46" t="s">
        <v>4</v>
      </c>
      <c r="C46" t="s">
        <v>5</v>
      </c>
      <c r="D46" t="s">
        <v>51</v>
      </c>
      <c r="E46">
        <v>0.94</v>
      </c>
      <c r="F46">
        <v>0.90733333333333344</v>
      </c>
      <c r="G46">
        <v>34.69</v>
      </c>
      <c r="H46">
        <f t="shared" si="5"/>
        <v>1.8706876942428313E-10</v>
      </c>
      <c r="I46">
        <v>1.5920158727553149E-6</v>
      </c>
      <c r="J46">
        <f t="shared" si="6"/>
        <v>1.1750433687606499E-4</v>
      </c>
      <c r="K46">
        <v>34.69</v>
      </c>
      <c r="L46">
        <v>0.94</v>
      </c>
    </row>
    <row r="47" spans="1:12">
      <c r="A47" t="s">
        <v>76</v>
      </c>
      <c r="B47" t="s">
        <v>4</v>
      </c>
      <c r="C47" t="s">
        <v>60</v>
      </c>
      <c r="D47" t="s">
        <v>51</v>
      </c>
      <c r="E47">
        <v>0.97499999999999998</v>
      </c>
      <c r="F47">
        <v>0.90733333333333344</v>
      </c>
      <c r="G47">
        <v>34.950000000000003</v>
      </c>
      <c r="H47">
        <f t="shared" si="5"/>
        <v>1.5815771203774937E-10</v>
      </c>
      <c r="I47">
        <v>3.9413852935126065E-6</v>
      </c>
      <c r="J47">
        <f t="shared" si="6"/>
        <v>4.0127442576616872E-5</v>
      </c>
      <c r="K47">
        <v>34.950000000000003</v>
      </c>
      <c r="L47">
        <v>0.97499999999999998</v>
      </c>
    </row>
    <row r="48" spans="1:12">
      <c r="A48" t="s">
        <v>77</v>
      </c>
      <c r="B48" t="s">
        <v>4</v>
      </c>
      <c r="C48" t="s">
        <v>60</v>
      </c>
      <c r="D48" t="s">
        <v>51</v>
      </c>
      <c r="E48">
        <v>0.83499999999999996</v>
      </c>
      <c r="F48">
        <v>0.90733333333333344</v>
      </c>
      <c r="G48">
        <v>36.69</v>
      </c>
      <c r="H48">
        <f t="shared" si="5"/>
        <v>5.1421896734976817E-11</v>
      </c>
      <c r="I48">
        <v>2.3274287755903352E-6</v>
      </c>
      <c r="J48">
        <f t="shared" si="6"/>
        <v>2.2093864815233294E-5</v>
      </c>
      <c r="K48">
        <v>36.69</v>
      </c>
      <c r="L48">
        <v>0.83499999999999996</v>
      </c>
    </row>
    <row r="49" spans="1:12">
      <c r="A49" t="s">
        <v>78</v>
      </c>
      <c r="B49" t="s">
        <v>4</v>
      </c>
      <c r="C49" t="s">
        <v>60</v>
      </c>
      <c r="D49" t="s">
        <v>51</v>
      </c>
      <c r="E49">
        <v>0.63500000000000001</v>
      </c>
      <c r="F49">
        <v>0.90733333333333344</v>
      </c>
      <c r="G49">
        <v>39.020000000000003</v>
      </c>
      <c r="H49">
        <f t="shared" si="5"/>
        <v>1.1422314579165995E-11</v>
      </c>
      <c r="I49">
        <v>5.1706450280873623E-7</v>
      </c>
      <c r="J49">
        <f t="shared" si="6"/>
        <v>2.2090695681330004E-5</v>
      </c>
      <c r="K49">
        <v>39.020000000000003</v>
      </c>
      <c r="L49">
        <v>0.63500000000000001</v>
      </c>
    </row>
    <row r="50" spans="1:12">
      <c r="A50" t="s">
        <v>79</v>
      </c>
      <c r="B50" t="s">
        <v>4</v>
      </c>
      <c r="C50" t="s">
        <v>60</v>
      </c>
      <c r="D50" t="s">
        <v>51</v>
      </c>
      <c r="E50">
        <v>0.91500000000000004</v>
      </c>
      <c r="F50">
        <v>0.90733333333333344</v>
      </c>
      <c r="G50">
        <v>35.04</v>
      </c>
      <c r="H50">
        <f t="shared" si="5"/>
        <v>1.4922857085403596E-10</v>
      </c>
      <c r="I50">
        <v>6.25952323665093E-7</v>
      </c>
      <c r="J50">
        <f t="shared" si="6"/>
        <v>2.3840245528648061E-4</v>
      </c>
      <c r="K50">
        <v>35.04</v>
      </c>
      <c r="L50">
        <v>0.91500000000000004</v>
      </c>
    </row>
    <row r="51" spans="1:12">
      <c r="A51" t="s">
        <v>80</v>
      </c>
      <c r="B51" t="s">
        <v>4</v>
      </c>
      <c r="C51" t="s">
        <v>60</v>
      </c>
      <c r="D51" t="s">
        <v>51</v>
      </c>
      <c r="E51">
        <v>0.94499999999999995</v>
      </c>
      <c r="F51">
        <v>0.90733333333333344</v>
      </c>
      <c r="G51">
        <v>34.51</v>
      </c>
      <c r="H51">
        <f t="shared" si="5"/>
        <v>2.1012516968163069E-10</v>
      </c>
      <c r="I51">
        <v>4.2942856071149361E-6</v>
      </c>
      <c r="J51">
        <f t="shared" si="6"/>
        <v>4.8931344793063434E-5</v>
      </c>
      <c r="K51">
        <v>34.51</v>
      </c>
      <c r="L51">
        <v>0.94499999999999995</v>
      </c>
    </row>
    <row r="52" spans="1:12">
      <c r="A52" t="s">
        <v>81</v>
      </c>
      <c r="B52" t="s">
        <v>4</v>
      </c>
      <c r="C52" t="s">
        <v>60</v>
      </c>
      <c r="D52" t="s">
        <v>51</v>
      </c>
      <c r="E52">
        <v>0.91</v>
      </c>
      <c r="F52">
        <v>0.90733333333333344</v>
      </c>
      <c r="G52">
        <v>36.39</v>
      </c>
      <c r="H52">
        <f t="shared" si="5"/>
        <v>6.2413145612243101E-11</v>
      </c>
      <c r="I52">
        <v>7.8613776481572339E-7</v>
      </c>
      <c r="J52">
        <f t="shared" si="6"/>
        <v>7.9392122355136075E-5</v>
      </c>
      <c r="K52">
        <v>36.39</v>
      </c>
      <c r="L52">
        <v>0.91</v>
      </c>
    </row>
    <row r="53" spans="1:12">
      <c r="A53" t="s">
        <v>82</v>
      </c>
      <c r="B53" t="s">
        <v>4</v>
      </c>
      <c r="C53" t="s">
        <v>60</v>
      </c>
      <c r="D53" t="s">
        <v>51</v>
      </c>
      <c r="E53">
        <v>0.94</v>
      </c>
      <c r="F53">
        <v>0.90733333333333344</v>
      </c>
      <c r="G53">
        <v>34.24</v>
      </c>
      <c r="H53">
        <f t="shared" si="5"/>
        <v>2.5014582501395001E-10</v>
      </c>
      <c r="I53">
        <v>3.1152959738787664E-6</v>
      </c>
      <c r="J53">
        <f t="shared" si="6"/>
        <v>8.0296006257954541E-5</v>
      </c>
      <c r="K53">
        <v>34.24</v>
      </c>
      <c r="L53">
        <v>0.94</v>
      </c>
    </row>
    <row r="54" spans="1:12">
      <c r="A54" t="s">
        <v>83</v>
      </c>
      <c r="B54" t="s">
        <v>4</v>
      </c>
      <c r="C54" t="s">
        <v>60</v>
      </c>
      <c r="D54" t="s">
        <v>51</v>
      </c>
      <c r="E54">
        <v>0.93500000000000005</v>
      </c>
      <c r="F54">
        <v>0.90733333333333344</v>
      </c>
      <c r="G54">
        <v>32.07</v>
      </c>
      <c r="H54">
        <f t="shared" si="5"/>
        <v>1.015591314592378E-9</v>
      </c>
      <c r="I54">
        <v>2.1101536301874173E-6</v>
      </c>
      <c r="J54">
        <f t="shared" si="6"/>
        <v>4.8128785509431193E-4</v>
      </c>
      <c r="K54">
        <v>32.07</v>
      </c>
      <c r="L54">
        <v>0.93500000000000005</v>
      </c>
    </row>
    <row r="56" spans="1:12">
      <c r="I56" t="s">
        <v>85</v>
      </c>
      <c r="J56">
        <f>AVERAGE(J23:J30)</f>
        <v>1.7209675570679334E-4</v>
      </c>
    </row>
    <row r="57" spans="1:12">
      <c r="I57" t="s">
        <v>86</v>
      </c>
      <c r="J57">
        <f>(J32+J33+J34+J35+J37+J38)/6</f>
        <v>8.0531662012053336E-5</v>
      </c>
    </row>
    <row r="58" spans="1:12">
      <c r="I58" t="s">
        <v>87</v>
      </c>
      <c r="J58">
        <f>AVERAGE(J39:J46)</f>
        <v>7.5428004420851255E-5</v>
      </c>
    </row>
    <row r="59" spans="1:12">
      <c r="I59" t="s">
        <v>88</v>
      </c>
      <c r="J59">
        <f>AVERAGE(J47:J54)</f>
        <v>1.2657772335751584E-4</v>
      </c>
    </row>
    <row r="60" spans="1:12">
      <c r="I60" t="s">
        <v>48</v>
      </c>
      <c r="J60">
        <f>(SUM(J23:J30)+SUM(J32:J35)+J37+J38)/14</f>
        <v>1.3285457269476191E-4</v>
      </c>
    </row>
    <row r="61" spans="1:12">
      <c r="I61" t="s">
        <v>47</v>
      </c>
      <c r="J61">
        <f>AVERAGE(J39:J54)</f>
        <v>1.0100286388918354E-4</v>
      </c>
    </row>
    <row r="62" spans="1:12">
      <c r="I62" t="s">
        <v>89</v>
      </c>
      <c r="J62">
        <f>(SUM(J23:J30)+SUM(J39:J46))/16</f>
        <v>1.2376238006382229E-4</v>
      </c>
    </row>
    <row r="63" spans="1:12">
      <c r="I63" t="s">
        <v>90</v>
      </c>
      <c r="J63">
        <f>(SUM(J32:J35)+J37+J38+SUM(J47:J54))/14</f>
        <v>1.0684369706660334E-4</v>
      </c>
    </row>
    <row r="65" spans="1:14">
      <c r="A65" t="s">
        <v>23</v>
      </c>
      <c r="B65" t="s">
        <v>24</v>
      </c>
      <c r="C65" t="s">
        <v>25</v>
      </c>
      <c r="D65" t="s">
        <v>26</v>
      </c>
      <c r="E65" t="s">
        <v>44</v>
      </c>
      <c r="F65" t="s">
        <v>43</v>
      </c>
      <c r="G65" t="s">
        <v>45</v>
      </c>
      <c r="H65" t="s">
        <v>27</v>
      </c>
      <c r="I65" t="s">
        <v>46</v>
      </c>
      <c r="J65" t="s">
        <v>28</v>
      </c>
      <c r="K65" t="s">
        <v>30</v>
      </c>
      <c r="L65" t="s">
        <v>31</v>
      </c>
      <c r="M65" t="s">
        <v>33</v>
      </c>
      <c r="N65" t="s">
        <v>34</v>
      </c>
    </row>
    <row r="66" spans="1:14">
      <c r="A66" t="s">
        <v>50</v>
      </c>
      <c r="B66" t="s">
        <v>15</v>
      </c>
      <c r="C66" t="s">
        <v>5</v>
      </c>
      <c r="D66" t="s">
        <v>6</v>
      </c>
      <c r="E66">
        <f>(L66+N66)/2</f>
        <v>0.90500000000000003</v>
      </c>
      <c r="F66">
        <f>AVERAGE(E66:E97)</f>
        <v>0.88781249999999989</v>
      </c>
      <c r="G66">
        <f>(K66+M66)/2</f>
        <v>25.365000000000002</v>
      </c>
      <c r="H66">
        <f>1/((1+F66)^G66)</f>
        <v>1.0006992673156242E-7</v>
      </c>
      <c r="I66">
        <v>2.8507412118097709E-6</v>
      </c>
      <c r="J66">
        <f>H66/I66</f>
        <v>3.5103125572045105E-2</v>
      </c>
      <c r="K66">
        <v>25.54</v>
      </c>
      <c r="L66">
        <v>0.91</v>
      </c>
      <c r="M66">
        <v>25.19</v>
      </c>
      <c r="N66">
        <v>0.9</v>
      </c>
    </row>
    <row r="67" spans="1:14">
      <c r="A67" t="s">
        <v>52</v>
      </c>
      <c r="B67" t="s">
        <v>15</v>
      </c>
      <c r="C67" t="s">
        <v>5</v>
      </c>
      <c r="D67" t="s">
        <v>6</v>
      </c>
      <c r="E67">
        <f t="shared" ref="E67:E96" si="7">(L67+N67)/2</f>
        <v>0.87</v>
      </c>
      <c r="F67">
        <v>0.8878125</v>
      </c>
      <c r="G67">
        <f t="shared" ref="G67:G96" si="8">(K67+M67)/2</f>
        <v>25.259999999999998</v>
      </c>
      <c r="H67">
        <f t="shared" ref="H67:H97" si="9">1/((1+F67)^G67)</f>
        <v>1.0697425283777665E-7</v>
      </c>
      <c r="I67">
        <v>3.5307270517047876E-6</v>
      </c>
      <c r="J67">
        <f t="shared" ref="J67:J97" si="10">H67/I67</f>
        <v>3.0298080613771847E-2</v>
      </c>
      <c r="K67">
        <v>25.68</v>
      </c>
      <c r="L67">
        <v>0.78</v>
      </c>
      <c r="M67">
        <v>24.84</v>
      </c>
      <c r="N67">
        <v>0.96</v>
      </c>
    </row>
    <row r="68" spans="1:14">
      <c r="A68" t="s">
        <v>53</v>
      </c>
      <c r="B68" t="s">
        <v>15</v>
      </c>
      <c r="C68" t="s">
        <v>5</v>
      </c>
      <c r="D68" t="s">
        <v>6</v>
      </c>
      <c r="E68">
        <f t="shared" si="7"/>
        <v>0.81</v>
      </c>
      <c r="F68">
        <v>0.8878125</v>
      </c>
      <c r="G68">
        <f t="shared" si="8"/>
        <v>25.375</v>
      </c>
      <c r="H68">
        <f t="shared" si="9"/>
        <v>9.9436079577151071E-8</v>
      </c>
      <c r="I68">
        <v>5.355339881034904E-6</v>
      </c>
      <c r="J68">
        <f t="shared" si="10"/>
        <v>1.8567650566734026E-2</v>
      </c>
      <c r="K68">
        <v>25.69</v>
      </c>
      <c r="L68">
        <v>0.77</v>
      </c>
      <c r="M68">
        <v>25.06</v>
      </c>
      <c r="N68">
        <v>0.85</v>
      </c>
    </row>
    <row r="69" spans="1:14">
      <c r="A69" t="s">
        <v>54</v>
      </c>
      <c r="B69" t="s">
        <v>15</v>
      </c>
      <c r="C69" t="s">
        <v>5</v>
      </c>
      <c r="D69" t="s">
        <v>6</v>
      </c>
      <c r="E69">
        <f t="shared" si="7"/>
        <v>1.03</v>
      </c>
      <c r="F69">
        <v>0.8878125</v>
      </c>
      <c r="G69">
        <f t="shared" si="8"/>
        <v>26.27</v>
      </c>
      <c r="H69">
        <f t="shared" si="9"/>
        <v>5.6306796034761567E-8</v>
      </c>
      <c r="I69">
        <v>1.2183646634964933E-6</v>
      </c>
      <c r="J69">
        <f t="shared" si="10"/>
        <v>4.6215060007708135E-2</v>
      </c>
      <c r="K69">
        <v>26.47</v>
      </c>
      <c r="L69">
        <v>1.05</v>
      </c>
      <c r="M69">
        <v>26.07</v>
      </c>
      <c r="N69">
        <v>1.01</v>
      </c>
    </row>
    <row r="70" spans="1:14">
      <c r="A70" t="s">
        <v>55</v>
      </c>
      <c r="B70" t="s">
        <v>15</v>
      </c>
      <c r="C70" t="s">
        <v>5</v>
      </c>
      <c r="D70" t="s">
        <v>6</v>
      </c>
      <c r="E70">
        <f t="shared" si="7"/>
        <v>0.82499999999999996</v>
      </c>
      <c r="F70">
        <v>0.8878125</v>
      </c>
      <c r="G70">
        <f t="shared" si="8"/>
        <v>27.560000000000002</v>
      </c>
      <c r="H70">
        <f t="shared" si="9"/>
        <v>2.4806979616265738E-8</v>
      </c>
      <c r="I70">
        <v>1.4962917779131186E-6</v>
      </c>
      <c r="J70">
        <f t="shared" si="10"/>
        <v>1.6578972084484809E-2</v>
      </c>
      <c r="K70">
        <v>27.85</v>
      </c>
      <c r="L70">
        <v>0.8</v>
      </c>
      <c r="M70">
        <v>27.27</v>
      </c>
      <c r="N70">
        <v>0.85</v>
      </c>
    </row>
    <row r="71" spans="1:14">
      <c r="A71" t="s">
        <v>56</v>
      </c>
      <c r="B71" t="s">
        <v>15</v>
      </c>
      <c r="C71" t="s">
        <v>5</v>
      </c>
      <c r="D71" t="s">
        <v>6</v>
      </c>
      <c r="E71">
        <f t="shared" si="7"/>
        <v>0.81499999999999995</v>
      </c>
      <c r="F71">
        <v>0.8878125</v>
      </c>
      <c r="G71">
        <f t="shared" si="8"/>
        <v>27.424999999999997</v>
      </c>
      <c r="H71">
        <f t="shared" si="9"/>
        <v>2.7028897762292655E-8</v>
      </c>
      <c r="I71">
        <v>2.6645197674320536E-6</v>
      </c>
      <c r="J71">
        <f t="shared" si="10"/>
        <v>1.014400346834053E-2</v>
      </c>
      <c r="K71">
        <v>28.11</v>
      </c>
      <c r="L71">
        <v>0.88</v>
      </c>
      <c r="M71">
        <v>26.74</v>
      </c>
      <c r="N71">
        <v>0.75</v>
      </c>
    </row>
    <row r="72" spans="1:14">
      <c r="A72" t="s">
        <v>57</v>
      </c>
      <c r="B72" t="s">
        <v>15</v>
      </c>
      <c r="C72" t="s">
        <v>5</v>
      </c>
      <c r="D72" t="s">
        <v>6</v>
      </c>
      <c r="E72">
        <f t="shared" si="7"/>
        <v>0.8</v>
      </c>
      <c r="F72">
        <v>0.8878125</v>
      </c>
      <c r="G72">
        <f t="shared" si="8"/>
        <v>28.555</v>
      </c>
      <c r="H72">
        <f t="shared" si="9"/>
        <v>1.3182410355327782E-8</v>
      </c>
      <c r="I72">
        <v>1.496291777913116E-6</v>
      </c>
      <c r="J72">
        <f t="shared" si="10"/>
        <v>8.8100533264396739E-3</v>
      </c>
      <c r="K72">
        <v>28.59</v>
      </c>
      <c r="L72">
        <v>0.8</v>
      </c>
      <c r="M72">
        <v>28.52</v>
      </c>
      <c r="N72">
        <v>0.8</v>
      </c>
    </row>
    <row r="73" spans="1:14">
      <c r="A73" t="s">
        <v>58</v>
      </c>
      <c r="B73" t="s">
        <v>15</v>
      </c>
      <c r="C73" t="s">
        <v>5</v>
      </c>
      <c r="D73" t="s">
        <v>6</v>
      </c>
      <c r="E73">
        <f t="shared" si="7"/>
        <v>0.80500000000000005</v>
      </c>
      <c r="F73">
        <v>0.8878125</v>
      </c>
      <c r="G73">
        <f t="shared" si="8"/>
        <v>25.64</v>
      </c>
      <c r="H73">
        <f t="shared" si="9"/>
        <v>8.4026233386615429E-8</v>
      </c>
      <c r="I73">
        <v>4.1921200991833024E-6</v>
      </c>
      <c r="J73">
        <f t="shared" si="10"/>
        <v>2.0043851654675923E-2</v>
      </c>
      <c r="K73">
        <v>25.55</v>
      </c>
      <c r="L73">
        <v>0.8</v>
      </c>
      <c r="M73">
        <v>25.73</v>
      </c>
      <c r="N73">
        <v>0.81</v>
      </c>
    </row>
    <row r="74" spans="1:14">
      <c r="A74" t="s">
        <v>59</v>
      </c>
      <c r="B74" t="s">
        <v>15</v>
      </c>
      <c r="C74" t="s">
        <v>60</v>
      </c>
      <c r="D74" t="s">
        <v>6</v>
      </c>
      <c r="E74">
        <f t="shared" si="7"/>
        <v>0.94</v>
      </c>
      <c r="F74">
        <v>0.8878125</v>
      </c>
      <c r="G74">
        <f t="shared" si="8"/>
        <v>25.35</v>
      </c>
      <c r="H74">
        <f t="shared" si="9"/>
        <v>1.0102828126809981E-7</v>
      </c>
      <c r="I74">
        <v>4.6391881631384424E-6</v>
      </c>
      <c r="J74">
        <f t="shared" si="10"/>
        <v>2.1777146715203182E-2</v>
      </c>
      <c r="K74">
        <v>25.5</v>
      </c>
      <c r="L74">
        <v>0.95</v>
      </c>
      <c r="M74">
        <v>25.2</v>
      </c>
      <c r="N74">
        <v>0.93</v>
      </c>
    </row>
    <row r="75" spans="1:14">
      <c r="A75" t="s">
        <v>61</v>
      </c>
      <c r="B75" t="s">
        <v>15</v>
      </c>
      <c r="C75" t="s">
        <v>60</v>
      </c>
      <c r="D75" t="s">
        <v>6</v>
      </c>
      <c r="E75">
        <f t="shared" si="7"/>
        <v>0.97</v>
      </c>
      <c r="F75">
        <v>0.8878125</v>
      </c>
      <c r="G75">
        <f t="shared" si="8"/>
        <v>23.619999999999997</v>
      </c>
      <c r="H75">
        <f t="shared" si="9"/>
        <v>3.0328559824548701E-7</v>
      </c>
      <c r="I75">
        <v>9.0144795159988451E-6</v>
      </c>
      <c r="J75">
        <f t="shared" si="10"/>
        <v>3.3644271719428451E-2</v>
      </c>
      <c r="K75">
        <v>23.25</v>
      </c>
      <c r="L75">
        <v>0.94</v>
      </c>
      <c r="M75">
        <v>23.99</v>
      </c>
      <c r="N75">
        <v>1</v>
      </c>
    </row>
    <row r="76" spans="1:14">
      <c r="A76" t="s">
        <v>62</v>
      </c>
      <c r="B76" t="s">
        <v>15</v>
      </c>
      <c r="C76" t="s">
        <v>60</v>
      </c>
      <c r="D76" t="s">
        <v>6</v>
      </c>
      <c r="E76">
        <f t="shared" si="7"/>
        <v>1.01</v>
      </c>
      <c r="F76">
        <v>0.8878125</v>
      </c>
      <c r="G76">
        <f t="shared" si="8"/>
        <v>23.740000000000002</v>
      </c>
      <c r="H76">
        <f t="shared" si="9"/>
        <v>2.8101967365090373E-7</v>
      </c>
      <c r="I76">
        <v>8.2380076831913682E-6</v>
      </c>
      <c r="J76">
        <f t="shared" si="10"/>
        <v>3.4112577270872114E-2</v>
      </c>
      <c r="K76">
        <v>23.91</v>
      </c>
      <c r="L76">
        <v>1.01</v>
      </c>
      <c r="M76">
        <v>23.57</v>
      </c>
      <c r="N76">
        <v>1.01</v>
      </c>
    </row>
    <row r="77" spans="1:14">
      <c r="A77" t="s">
        <v>63</v>
      </c>
      <c r="B77" t="s">
        <v>15</v>
      </c>
      <c r="C77" t="s">
        <v>60</v>
      </c>
      <c r="D77" t="s">
        <v>6</v>
      </c>
      <c r="E77">
        <f t="shared" si="7"/>
        <v>0.91500000000000004</v>
      </c>
      <c r="F77">
        <v>0.8878125</v>
      </c>
      <c r="G77">
        <f t="shared" si="8"/>
        <v>25.77</v>
      </c>
      <c r="H77">
        <f t="shared" si="9"/>
        <v>7.7364236619442751E-8</v>
      </c>
      <c r="I77">
        <v>4.1103286885475112E-6</v>
      </c>
      <c r="J77">
        <f t="shared" si="10"/>
        <v>1.8821909993475817E-2</v>
      </c>
      <c r="K77">
        <v>25.99</v>
      </c>
      <c r="L77">
        <v>0.91</v>
      </c>
      <c r="M77">
        <v>25.55</v>
      </c>
      <c r="N77">
        <v>0.92</v>
      </c>
    </row>
    <row r="78" spans="1:14">
      <c r="A78" t="s">
        <v>64</v>
      </c>
      <c r="B78" t="s">
        <v>15</v>
      </c>
      <c r="C78" t="s">
        <v>60</v>
      </c>
      <c r="D78" t="s">
        <v>6</v>
      </c>
      <c r="E78">
        <f t="shared" si="7"/>
        <v>0.91500000000000004</v>
      </c>
      <c r="F78">
        <v>0.8878125</v>
      </c>
      <c r="G78">
        <f t="shared" si="8"/>
        <v>26.2</v>
      </c>
      <c r="H78">
        <f t="shared" si="9"/>
        <v>5.886781764195643E-8</v>
      </c>
      <c r="I78">
        <v>2.8427282290107113E-6</v>
      </c>
      <c r="J78">
        <f t="shared" si="10"/>
        <v>2.0708211583927189E-2</v>
      </c>
      <c r="K78">
        <v>26.38</v>
      </c>
      <c r="L78">
        <v>0.97</v>
      </c>
      <c r="M78">
        <v>26.02</v>
      </c>
      <c r="N78">
        <v>0.86</v>
      </c>
    </row>
    <row r="79" spans="1:14">
      <c r="A79" t="s">
        <v>65</v>
      </c>
      <c r="B79" t="s">
        <v>15</v>
      </c>
      <c r="C79" t="s">
        <v>60</v>
      </c>
      <c r="D79" t="s">
        <v>6</v>
      </c>
      <c r="E79">
        <f t="shared" si="7"/>
        <v>0.80499999999999994</v>
      </c>
      <c r="F79">
        <v>0.8878125</v>
      </c>
      <c r="G79">
        <f t="shared" si="8"/>
        <v>27.425000000000001</v>
      </c>
      <c r="H79">
        <f t="shared" si="9"/>
        <v>2.7028897762292655E-8</v>
      </c>
      <c r="I79">
        <v>2.0857661922224332E-6</v>
      </c>
      <c r="J79">
        <f t="shared" si="10"/>
        <v>1.2958738070968888E-2</v>
      </c>
      <c r="K79">
        <v>27.23</v>
      </c>
      <c r="L79">
        <v>0.86</v>
      </c>
      <c r="M79">
        <v>27.62</v>
      </c>
      <c r="N79">
        <v>0.75</v>
      </c>
    </row>
    <row r="80" spans="1:14">
      <c r="A80" t="s">
        <v>66</v>
      </c>
      <c r="B80" t="s">
        <v>15</v>
      </c>
      <c r="C80" t="s">
        <v>60</v>
      </c>
      <c r="D80" t="s">
        <v>6</v>
      </c>
      <c r="E80">
        <f t="shared" si="7"/>
        <v>0.77</v>
      </c>
      <c r="F80">
        <v>0.8878125</v>
      </c>
      <c r="G80">
        <f t="shared" si="8"/>
        <v>25.61</v>
      </c>
      <c r="H80">
        <f t="shared" si="9"/>
        <v>8.5643352968219368E-8</v>
      </c>
      <c r="I80">
        <v>5.9767166426056361E-6</v>
      </c>
      <c r="J80">
        <f t="shared" si="10"/>
        <v>1.4329498634367567E-2</v>
      </c>
      <c r="K80">
        <v>25.47</v>
      </c>
      <c r="L80">
        <v>0.78</v>
      </c>
      <c r="M80">
        <v>25.75</v>
      </c>
      <c r="N80">
        <v>0.76</v>
      </c>
    </row>
    <row r="81" spans="1:14">
      <c r="A81" t="s">
        <v>67</v>
      </c>
      <c r="B81" t="s">
        <v>15</v>
      </c>
      <c r="C81" t="s">
        <v>60</v>
      </c>
      <c r="D81" t="s">
        <v>6</v>
      </c>
      <c r="E81">
        <f t="shared" si="7"/>
        <v>0.88</v>
      </c>
      <c r="F81">
        <v>0.8878125</v>
      </c>
      <c r="G81">
        <f t="shared" si="8"/>
        <v>25.34</v>
      </c>
      <c r="H81">
        <f t="shared" si="9"/>
        <v>1.0167227778193265E-7</v>
      </c>
      <c r="I81">
        <v>7.5496389233243259E-6</v>
      </c>
      <c r="J81">
        <f t="shared" si="10"/>
        <v>1.3467170922283445E-2</v>
      </c>
      <c r="K81">
        <v>25.49</v>
      </c>
      <c r="L81">
        <v>0.85</v>
      </c>
      <c r="M81">
        <v>25.19</v>
      </c>
      <c r="N81">
        <v>0.91</v>
      </c>
    </row>
    <row r="82" spans="1:14">
      <c r="A82" t="s">
        <v>68</v>
      </c>
      <c r="B82" t="s">
        <v>4</v>
      </c>
      <c r="C82" t="s">
        <v>5</v>
      </c>
      <c r="D82" t="s">
        <v>6</v>
      </c>
      <c r="E82">
        <f t="shared" si="7"/>
        <v>0.87</v>
      </c>
      <c r="F82">
        <v>0.8878125</v>
      </c>
      <c r="G82">
        <f t="shared" si="8"/>
        <v>25.274999999999999</v>
      </c>
      <c r="H82">
        <f t="shared" si="9"/>
        <v>1.0595949479960194E-7</v>
      </c>
      <c r="I82">
        <v>2.9569887346103734E-6</v>
      </c>
      <c r="J82">
        <f t="shared" si="10"/>
        <v>3.5833580818008651E-2</v>
      </c>
      <c r="K82">
        <v>25.37</v>
      </c>
      <c r="L82">
        <v>0.84</v>
      </c>
      <c r="M82">
        <v>25.18</v>
      </c>
      <c r="N82">
        <v>0.9</v>
      </c>
    </row>
    <row r="83" spans="1:14">
      <c r="A83" t="s">
        <v>69</v>
      </c>
      <c r="B83" t="s">
        <v>4</v>
      </c>
      <c r="C83" t="s">
        <v>5</v>
      </c>
      <c r="D83" t="s">
        <v>6</v>
      </c>
      <c r="E83">
        <f t="shared" si="7"/>
        <v>1.175</v>
      </c>
      <c r="F83">
        <v>0.8878125</v>
      </c>
      <c r="G83">
        <f t="shared" si="8"/>
        <v>24.119999999999997</v>
      </c>
      <c r="H83">
        <f t="shared" si="9"/>
        <v>2.2073558877975888E-7</v>
      </c>
      <c r="I83">
        <v>6.4668281767397937E-6</v>
      </c>
      <c r="J83">
        <f t="shared" si="10"/>
        <v>3.4133516887569632E-2</v>
      </c>
      <c r="K83">
        <v>23.9</v>
      </c>
      <c r="L83">
        <v>1.28</v>
      </c>
      <c r="M83">
        <v>24.34</v>
      </c>
      <c r="N83">
        <v>1.07</v>
      </c>
    </row>
    <row r="84" spans="1:14">
      <c r="A84" t="s">
        <v>70</v>
      </c>
      <c r="B84" t="s">
        <v>4</v>
      </c>
      <c r="C84" t="s">
        <v>5</v>
      </c>
      <c r="D84" t="s">
        <v>6</v>
      </c>
      <c r="E84">
        <f t="shared" si="7"/>
        <v>1.06</v>
      </c>
      <c r="F84">
        <v>0.8878125</v>
      </c>
      <c r="G84">
        <f t="shared" si="8"/>
        <v>24.344999999999999</v>
      </c>
      <c r="H84">
        <f t="shared" si="9"/>
        <v>1.9132935893293284E-7</v>
      </c>
      <c r="I84">
        <v>6.061427657298862E-6</v>
      </c>
      <c r="J84">
        <f t="shared" si="10"/>
        <v>3.1565065154665964E-2</v>
      </c>
      <c r="K84">
        <v>24.46</v>
      </c>
      <c r="L84">
        <v>0.96</v>
      </c>
      <c r="M84">
        <v>24.23</v>
      </c>
      <c r="N84">
        <v>1.1599999999999999</v>
      </c>
    </row>
    <row r="85" spans="1:14">
      <c r="A85" t="s">
        <v>71</v>
      </c>
      <c r="B85" t="s">
        <v>4</v>
      </c>
      <c r="C85" t="s">
        <v>5</v>
      </c>
      <c r="D85" t="s">
        <v>6</v>
      </c>
      <c r="E85">
        <f t="shared" si="7"/>
        <v>0.90500000000000003</v>
      </c>
      <c r="F85">
        <v>0.8878125</v>
      </c>
      <c r="G85">
        <f t="shared" si="8"/>
        <v>25.734999999999999</v>
      </c>
      <c r="H85">
        <f t="shared" si="9"/>
        <v>7.9104065540478068E-8</v>
      </c>
      <c r="I85">
        <v>3.3942968200504389E-6</v>
      </c>
      <c r="J85">
        <f t="shared" si="10"/>
        <v>2.3304993562496573E-2</v>
      </c>
      <c r="K85">
        <v>25.77</v>
      </c>
      <c r="L85">
        <v>0.96</v>
      </c>
      <c r="M85">
        <v>25.7</v>
      </c>
      <c r="N85">
        <v>0.85</v>
      </c>
    </row>
    <row r="86" spans="1:14">
      <c r="A86" t="s">
        <v>72</v>
      </c>
      <c r="B86" t="s">
        <v>4</v>
      </c>
      <c r="C86" t="s">
        <v>5</v>
      </c>
      <c r="D86" t="s">
        <v>6</v>
      </c>
      <c r="E86">
        <f t="shared" si="7"/>
        <v>0.80499999999999994</v>
      </c>
      <c r="F86">
        <v>0.8878125</v>
      </c>
      <c r="G86">
        <f t="shared" si="8"/>
        <v>25.064999999999998</v>
      </c>
      <c r="H86">
        <f t="shared" si="9"/>
        <v>1.2108524895380749E-7</v>
      </c>
      <c r="I86">
        <v>5.3704353255842261E-6</v>
      </c>
      <c r="J86">
        <f t="shared" si="10"/>
        <v>2.254663572186956E-2</v>
      </c>
      <c r="K86">
        <v>25.13</v>
      </c>
      <c r="L86">
        <v>0.83</v>
      </c>
      <c r="M86">
        <v>25</v>
      </c>
      <c r="N86">
        <v>0.78</v>
      </c>
    </row>
    <row r="87" spans="1:14">
      <c r="A87" t="s">
        <v>73</v>
      </c>
      <c r="B87" t="s">
        <v>4</v>
      </c>
      <c r="C87" t="s">
        <v>5</v>
      </c>
      <c r="D87" t="s">
        <v>6</v>
      </c>
      <c r="E87">
        <f t="shared" si="7"/>
        <v>0.86499999999999999</v>
      </c>
      <c r="F87">
        <v>0.8878125</v>
      </c>
      <c r="G87">
        <f t="shared" si="8"/>
        <v>25.414999999999999</v>
      </c>
      <c r="H87">
        <f t="shared" si="9"/>
        <v>9.6940585611022461E-8</v>
      </c>
      <c r="I87">
        <v>4.7182038381141298E-6</v>
      </c>
      <c r="J87">
        <f t="shared" si="10"/>
        <v>2.0546078324960564E-2</v>
      </c>
      <c r="K87">
        <v>25.47</v>
      </c>
      <c r="L87">
        <v>0.87</v>
      </c>
      <c r="M87">
        <v>25.36</v>
      </c>
      <c r="N87">
        <v>0.86</v>
      </c>
    </row>
    <row r="88" spans="1:14">
      <c r="A88" t="s">
        <v>74</v>
      </c>
      <c r="B88" t="s">
        <v>4</v>
      </c>
      <c r="C88" t="s">
        <v>5</v>
      </c>
      <c r="D88" t="s">
        <v>6</v>
      </c>
      <c r="E88">
        <f t="shared" si="7"/>
        <v>0.85</v>
      </c>
      <c r="F88">
        <v>0.8878125</v>
      </c>
      <c r="G88">
        <f t="shared" si="8"/>
        <v>26.314999999999998</v>
      </c>
      <c r="H88">
        <f t="shared" si="9"/>
        <v>5.4719568908376381E-8</v>
      </c>
      <c r="I88">
        <v>3.0671961174131795E-6</v>
      </c>
      <c r="J88">
        <f t="shared" si="10"/>
        <v>1.7840257620867727E-2</v>
      </c>
      <c r="K88">
        <v>25.72</v>
      </c>
      <c r="L88">
        <v>0.85</v>
      </c>
      <c r="M88">
        <v>26.91</v>
      </c>
      <c r="N88">
        <v>0.85</v>
      </c>
    </row>
    <row r="89" spans="1:14">
      <c r="A89" t="s">
        <v>75</v>
      </c>
      <c r="B89" t="s">
        <v>4</v>
      </c>
      <c r="C89" t="s">
        <v>5</v>
      </c>
      <c r="D89" t="s">
        <v>6</v>
      </c>
      <c r="E89">
        <v>0.86</v>
      </c>
      <c r="F89">
        <v>0.8878125</v>
      </c>
      <c r="G89">
        <v>25.41</v>
      </c>
      <c r="H89">
        <f t="shared" si="9"/>
        <v>9.7249064714379336E-8</v>
      </c>
      <c r="I89">
        <v>6.1994697059588974E-6</v>
      </c>
      <c r="J89">
        <f t="shared" si="10"/>
        <v>1.5686674720081954E-2</v>
      </c>
      <c r="K89">
        <v>25.41</v>
      </c>
      <c r="L89">
        <v>0.86</v>
      </c>
      <c r="M89" t="s">
        <v>84</v>
      </c>
      <c r="N89" t="s">
        <v>84</v>
      </c>
    </row>
    <row r="90" spans="1:14">
      <c r="A90" t="s">
        <v>76</v>
      </c>
      <c r="B90" t="s">
        <v>4</v>
      </c>
      <c r="C90" t="s">
        <v>60</v>
      </c>
      <c r="D90" t="s">
        <v>6</v>
      </c>
      <c r="E90">
        <f t="shared" si="7"/>
        <v>0.85000000000000009</v>
      </c>
      <c r="F90">
        <v>0.8878125</v>
      </c>
      <c r="G90">
        <f t="shared" si="8"/>
        <v>24.82</v>
      </c>
      <c r="H90">
        <f t="shared" si="9"/>
        <v>1.4148198979991969E-7</v>
      </c>
      <c r="I90">
        <v>3.2175346275463469E-6</v>
      </c>
      <c r="J90">
        <f t="shared" si="10"/>
        <v>4.3972173162845539E-2</v>
      </c>
      <c r="K90">
        <v>24.66</v>
      </c>
      <c r="L90">
        <v>0.78</v>
      </c>
      <c r="M90">
        <v>24.98</v>
      </c>
      <c r="N90">
        <v>0.92</v>
      </c>
    </row>
    <row r="91" spans="1:14">
      <c r="A91" t="s">
        <v>77</v>
      </c>
      <c r="B91" t="s">
        <v>4</v>
      </c>
      <c r="C91" t="s">
        <v>60</v>
      </c>
      <c r="D91" t="s">
        <v>6</v>
      </c>
      <c r="E91">
        <f t="shared" si="7"/>
        <v>0.95</v>
      </c>
      <c r="F91">
        <v>0.8878125</v>
      </c>
      <c r="G91">
        <f t="shared" si="8"/>
        <v>25.905000000000001</v>
      </c>
      <c r="H91">
        <f t="shared" si="9"/>
        <v>7.1004487779145531E-8</v>
      </c>
      <c r="I91">
        <v>3.7246951443710583E-6</v>
      </c>
      <c r="J91">
        <f t="shared" si="10"/>
        <v>1.9063167595461065E-2</v>
      </c>
      <c r="K91">
        <v>25.71</v>
      </c>
      <c r="L91">
        <v>0.91</v>
      </c>
      <c r="M91">
        <v>26.1</v>
      </c>
      <c r="N91">
        <v>0.99</v>
      </c>
    </row>
    <row r="92" spans="1:14">
      <c r="A92" t="s">
        <v>78</v>
      </c>
      <c r="B92" t="s">
        <v>4</v>
      </c>
      <c r="C92" t="s">
        <v>60</v>
      </c>
      <c r="D92" t="s">
        <v>6</v>
      </c>
      <c r="E92">
        <f t="shared" si="7"/>
        <v>0.82000000000000006</v>
      </c>
      <c r="F92">
        <v>0.8878125</v>
      </c>
      <c r="G92">
        <f t="shared" si="8"/>
        <v>24.09</v>
      </c>
      <c r="H92">
        <f t="shared" si="9"/>
        <v>2.2498373639492275E-7</v>
      </c>
      <c r="I92">
        <v>5.7619673166019792E-6</v>
      </c>
      <c r="J92">
        <f t="shared" si="10"/>
        <v>3.904634025720282E-2</v>
      </c>
      <c r="K92">
        <v>23.89</v>
      </c>
      <c r="L92">
        <v>0.81</v>
      </c>
      <c r="M92">
        <v>24.29</v>
      </c>
      <c r="N92">
        <v>0.83</v>
      </c>
    </row>
    <row r="93" spans="1:14">
      <c r="A93" t="s">
        <v>79</v>
      </c>
      <c r="B93" t="s">
        <v>4</v>
      </c>
      <c r="C93" t="s">
        <v>60</v>
      </c>
      <c r="D93" t="s">
        <v>6</v>
      </c>
      <c r="E93">
        <f t="shared" si="7"/>
        <v>1.0449999999999999</v>
      </c>
      <c r="F93">
        <v>0.8878125</v>
      </c>
      <c r="G93">
        <f t="shared" si="8"/>
        <v>26.134999999999998</v>
      </c>
      <c r="H93">
        <f t="shared" si="9"/>
        <v>6.1350098113029891E-8</v>
      </c>
      <c r="I93">
        <v>2.6346876673897971E-6</v>
      </c>
      <c r="J93">
        <f t="shared" si="10"/>
        <v>2.3285529769761986E-2</v>
      </c>
      <c r="K93">
        <v>25.74</v>
      </c>
      <c r="L93">
        <v>1.03</v>
      </c>
      <c r="M93">
        <v>26.53</v>
      </c>
      <c r="N93">
        <v>1.06</v>
      </c>
    </row>
    <row r="94" spans="1:14">
      <c r="A94" t="s">
        <v>80</v>
      </c>
      <c r="B94" t="s">
        <v>4</v>
      </c>
      <c r="C94" t="s">
        <v>60</v>
      </c>
      <c r="D94" t="s">
        <v>6</v>
      </c>
      <c r="E94">
        <f t="shared" si="7"/>
        <v>0.95</v>
      </c>
      <c r="F94">
        <v>0.8878125</v>
      </c>
      <c r="G94">
        <f t="shared" si="8"/>
        <v>24.734999999999999</v>
      </c>
      <c r="H94">
        <f t="shared" si="9"/>
        <v>1.4933364372813359E-7</v>
      </c>
      <c r="I94">
        <v>4.3606180080508909E-6</v>
      </c>
      <c r="J94">
        <f t="shared" si="10"/>
        <v>3.4245981521982188E-2</v>
      </c>
      <c r="K94">
        <v>24.89</v>
      </c>
      <c r="L94">
        <v>0.98</v>
      </c>
      <c r="M94">
        <v>24.58</v>
      </c>
      <c r="N94">
        <v>0.92</v>
      </c>
    </row>
    <row r="95" spans="1:14">
      <c r="A95" t="s">
        <v>81</v>
      </c>
      <c r="B95" t="s">
        <v>4</v>
      </c>
      <c r="C95" t="s">
        <v>60</v>
      </c>
      <c r="D95" t="s">
        <v>6</v>
      </c>
      <c r="E95">
        <f t="shared" si="7"/>
        <v>0.82000000000000006</v>
      </c>
      <c r="F95">
        <v>0.8878125</v>
      </c>
      <c r="G95">
        <f t="shared" si="8"/>
        <v>27.244999999999997</v>
      </c>
      <c r="H95">
        <f t="shared" si="9"/>
        <v>3.0304067862454786E-8</v>
      </c>
      <c r="I95">
        <v>9.2986928806369483E-7</v>
      </c>
      <c r="J95">
        <f t="shared" si="10"/>
        <v>3.2589599690466382E-2</v>
      </c>
      <c r="K95">
        <v>27.22</v>
      </c>
      <c r="L95">
        <v>0.78</v>
      </c>
      <c r="M95">
        <v>27.27</v>
      </c>
      <c r="N95">
        <v>0.86</v>
      </c>
    </row>
    <row r="96" spans="1:14">
      <c r="A96" t="s">
        <v>82</v>
      </c>
      <c r="B96" t="s">
        <v>4</v>
      </c>
      <c r="C96" t="s">
        <v>60</v>
      </c>
      <c r="D96" t="s">
        <v>6</v>
      </c>
      <c r="E96">
        <f t="shared" si="7"/>
        <v>0.78</v>
      </c>
      <c r="F96">
        <v>0.8878125</v>
      </c>
      <c r="G96">
        <f t="shared" si="8"/>
        <v>24.925000000000001</v>
      </c>
      <c r="H96">
        <f t="shared" si="9"/>
        <v>1.3235046730902609E-7</v>
      </c>
      <c r="I96">
        <v>8.5210206246138656E-6</v>
      </c>
      <c r="J96">
        <f t="shared" si="10"/>
        <v>1.5532231775935129E-2</v>
      </c>
      <c r="K96">
        <v>24.25</v>
      </c>
      <c r="L96">
        <v>0.76</v>
      </c>
      <c r="M96">
        <v>25.6</v>
      </c>
      <c r="N96">
        <v>0.8</v>
      </c>
    </row>
    <row r="97" spans="1:14">
      <c r="A97" t="s">
        <v>83</v>
      </c>
      <c r="B97" t="s">
        <v>4</v>
      </c>
      <c r="C97" t="s">
        <v>60</v>
      </c>
      <c r="D97" t="s">
        <v>6</v>
      </c>
      <c r="E97">
        <v>0.74</v>
      </c>
      <c r="F97">
        <v>0.8878125</v>
      </c>
      <c r="G97">
        <v>26.14</v>
      </c>
      <c r="H97">
        <f t="shared" si="9"/>
        <v>6.1155492403325768E-8</v>
      </c>
      <c r="I97">
        <v>2.3017144451273015E-6</v>
      </c>
      <c r="J97">
        <f t="shared" si="10"/>
        <v>2.6569539298322224E-2</v>
      </c>
      <c r="K97">
        <v>26.14</v>
      </c>
      <c r="L97">
        <v>0.74</v>
      </c>
      <c r="M97" t="s">
        <v>84</v>
      </c>
      <c r="N97" t="s">
        <v>84</v>
      </c>
    </row>
    <row r="99" spans="1:14">
      <c r="I99" t="s">
        <v>85</v>
      </c>
      <c r="J99">
        <f>AVERAGE(J66:J73)</f>
        <v>2.3220099661775004E-2</v>
      </c>
    </row>
    <row r="100" spans="1:14">
      <c r="I100" t="s">
        <v>86</v>
      </c>
      <c r="J100">
        <f>AVERAGE(J74:J81)</f>
        <v>2.1227440613815828E-2</v>
      </c>
    </row>
    <row r="101" spans="1:14">
      <c r="I101" t="s">
        <v>87</v>
      </c>
      <c r="J101">
        <f>AVERAGE(J82:J89)</f>
        <v>2.5182100351315077E-2</v>
      </c>
    </row>
    <row r="102" spans="1:14">
      <c r="I102" t="s">
        <v>88</v>
      </c>
      <c r="J102">
        <f>AVERAGE(J90:J97)</f>
        <v>2.9288070383997167E-2</v>
      </c>
    </row>
    <row r="103" spans="1:14">
      <c r="I103" t="s">
        <v>48</v>
      </c>
      <c r="J103">
        <f>AVERAGE(J66:J81)</f>
        <v>2.2223770137795418E-2</v>
      </c>
    </row>
    <row r="104" spans="1:14">
      <c r="I104" t="s">
        <v>47</v>
      </c>
      <c r="J104">
        <f>AVERAGE(J82:J97)</f>
        <v>2.7235085367656123E-2</v>
      </c>
    </row>
    <row r="105" spans="1:14">
      <c r="I105" t="s">
        <v>89</v>
      </c>
      <c r="J105">
        <f>(SUM(J66:J73)+SUM(J82:J89))/16</f>
        <v>2.4201100006545039E-2</v>
      </c>
    </row>
    <row r="106" spans="1:14">
      <c r="I106" t="s">
        <v>90</v>
      </c>
      <c r="J106">
        <f>(SUM(J74:J81)+SUM(J90:J97))/16</f>
        <v>2.5257755498906499E-2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129"/>
  <sheetViews>
    <sheetView tabSelected="1" view="pageLayout" topLeftCell="E99" workbookViewId="0">
      <selection activeCell="K100" sqref="K100:N115"/>
    </sheetView>
  </sheetViews>
  <sheetFormatPr baseColWidth="10" defaultRowHeight="13"/>
  <cols>
    <col min="8" max="10" width="12.28515625" bestFit="1" customWidth="1"/>
  </cols>
  <sheetData>
    <row r="1" spans="1:20" ht="14" thickBot="1">
      <c r="A1" t="s">
        <v>23</v>
      </c>
      <c r="B1" t="s">
        <v>24</v>
      </c>
      <c r="C1" t="s">
        <v>25</v>
      </c>
      <c r="D1" t="s">
        <v>26</v>
      </c>
      <c r="E1" t="s">
        <v>44</v>
      </c>
      <c r="F1" t="s">
        <v>43</v>
      </c>
      <c r="G1" t="s">
        <v>45</v>
      </c>
      <c r="H1" t="s">
        <v>27</v>
      </c>
      <c r="I1" t="s">
        <v>46</v>
      </c>
      <c r="J1" t="s">
        <v>28</v>
      </c>
      <c r="K1" t="s">
        <v>30</v>
      </c>
      <c r="L1" t="s">
        <v>31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</row>
    <row r="2" spans="1:20">
      <c r="A2" t="s">
        <v>50</v>
      </c>
      <c r="B2" t="s">
        <v>15</v>
      </c>
      <c r="C2" t="s">
        <v>5</v>
      </c>
      <c r="D2" t="s">
        <v>51</v>
      </c>
      <c r="E2">
        <f>(L2+N2)/2</f>
        <v>0.65999999999999992</v>
      </c>
      <c r="F2">
        <f>AVERAGE(E2:E33)</f>
        <v>0.74968750000000006</v>
      </c>
      <c r="G2">
        <f>(K2+M2)/2</f>
        <v>29.225000000000001</v>
      </c>
      <c r="H2">
        <f>1/((1+F2)^G2)</f>
        <v>7.9337717854441056E-8</v>
      </c>
      <c r="I2">
        <v>9.4010183666795821E-7</v>
      </c>
      <c r="J2" s="1">
        <f>H2/I2</f>
        <v>8.4392684664505085E-2</v>
      </c>
      <c r="K2">
        <v>28.84</v>
      </c>
      <c r="L2">
        <v>0.7</v>
      </c>
      <c r="M2">
        <v>29.61</v>
      </c>
      <c r="N2">
        <v>0.62</v>
      </c>
    </row>
    <row r="3" spans="1:20">
      <c r="A3" t="s">
        <v>52</v>
      </c>
      <c r="B3" t="s">
        <v>15</v>
      </c>
      <c r="C3" t="s">
        <v>5</v>
      </c>
      <c r="D3" t="s">
        <v>51</v>
      </c>
      <c r="E3">
        <f t="shared" ref="E3:E33" si="0">(L3+N3)/2</f>
        <v>0.72</v>
      </c>
      <c r="F3">
        <v>0.74968749999999995</v>
      </c>
      <c r="G3">
        <f t="shared" ref="G3:G33" si="1">(K3+M3)/2</f>
        <v>28.995000000000001</v>
      </c>
      <c r="H3">
        <f t="shared" ref="H3:H33" si="2">1/((1+F3)^G3)</f>
        <v>9.0232006798116932E-8</v>
      </c>
      <c r="I3">
        <v>4.6445194370215844E-6</v>
      </c>
      <c r="J3" s="2">
        <f t="shared" ref="J3:J33" si="3">H3/I3</f>
        <v>1.9427630354795219E-2</v>
      </c>
      <c r="K3">
        <v>28.8</v>
      </c>
      <c r="L3">
        <v>0.77</v>
      </c>
      <c r="M3">
        <v>29.19</v>
      </c>
      <c r="N3">
        <v>0.67</v>
      </c>
    </row>
    <row r="4" spans="1:20">
      <c r="A4" t="s">
        <v>53</v>
      </c>
      <c r="B4" t="s">
        <v>15</v>
      </c>
      <c r="C4" t="s">
        <v>5</v>
      </c>
      <c r="D4" t="s">
        <v>51</v>
      </c>
      <c r="E4">
        <f t="shared" si="0"/>
        <v>0.78</v>
      </c>
      <c r="F4">
        <v>0.74968749999999995</v>
      </c>
      <c r="G4">
        <f t="shared" si="1"/>
        <v>27.515000000000001</v>
      </c>
      <c r="H4">
        <f t="shared" si="2"/>
        <v>2.0651050102065718E-7</v>
      </c>
      <c r="I4">
        <v>7.9817408967590867E-6</v>
      </c>
      <c r="J4" s="2">
        <f t="shared" si="3"/>
        <v>2.5872864540680454E-2</v>
      </c>
      <c r="K4">
        <v>27.44</v>
      </c>
      <c r="L4">
        <v>0.79</v>
      </c>
      <c r="M4">
        <v>27.59</v>
      </c>
      <c r="N4">
        <v>0.77</v>
      </c>
    </row>
    <row r="5" spans="1:20">
      <c r="A5" t="s">
        <v>54</v>
      </c>
      <c r="B5" t="s">
        <v>15</v>
      </c>
      <c r="C5" t="s">
        <v>5</v>
      </c>
      <c r="D5" t="s">
        <v>51</v>
      </c>
      <c r="E5">
        <f t="shared" si="0"/>
        <v>0.81</v>
      </c>
      <c r="F5">
        <v>0.74968749999999995</v>
      </c>
      <c r="G5">
        <f t="shared" si="1"/>
        <v>29.27</v>
      </c>
      <c r="H5">
        <f t="shared" si="2"/>
        <v>7.7365347724125813E-8</v>
      </c>
      <c r="I5">
        <v>4.5432251705932555E-6</v>
      </c>
      <c r="J5" s="2">
        <f t="shared" si="3"/>
        <v>1.7028728451516179E-2</v>
      </c>
      <c r="K5">
        <v>28.89</v>
      </c>
      <c r="L5">
        <v>0.83</v>
      </c>
      <c r="M5">
        <v>29.65</v>
      </c>
      <c r="N5">
        <v>0.79</v>
      </c>
    </row>
    <row r="6" spans="1:20">
      <c r="A6" t="s">
        <v>55</v>
      </c>
      <c r="B6" t="s">
        <v>15</v>
      </c>
      <c r="C6" t="s">
        <v>5</v>
      </c>
      <c r="D6" t="s">
        <v>51</v>
      </c>
      <c r="E6">
        <f t="shared" si="0"/>
        <v>0.7350000000000001</v>
      </c>
      <c r="F6">
        <v>0.74968749999999995</v>
      </c>
      <c r="G6">
        <f t="shared" si="1"/>
        <v>29.07</v>
      </c>
      <c r="H6">
        <f t="shared" si="2"/>
        <v>8.6524396673189329E-8</v>
      </c>
      <c r="I6">
        <v>1.4576098743762474E-6</v>
      </c>
      <c r="J6" s="2">
        <f t="shared" si="3"/>
        <v>5.9360462764575857E-2</v>
      </c>
      <c r="K6">
        <v>28.78</v>
      </c>
      <c r="L6">
        <v>0.81</v>
      </c>
      <c r="M6">
        <v>29.36</v>
      </c>
      <c r="N6">
        <v>0.66</v>
      </c>
    </row>
    <row r="7" spans="1:20">
      <c r="A7" t="s">
        <v>56</v>
      </c>
      <c r="B7" t="s">
        <v>15</v>
      </c>
      <c r="C7" t="s">
        <v>5</v>
      </c>
      <c r="D7" t="s">
        <v>51</v>
      </c>
      <c r="E7">
        <f t="shared" si="0"/>
        <v>0.74</v>
      </c>
      <c r="F7">
        <v>0.74968749999999995</v>
      </c>
      <c r="G7">
        <f t="shared" si="1"/>
        <v>30.924999999999997</v>
      </c>
      <c r="H7">
        <f t="shared" si="2"/>
        <v>3.0651156973912743E-8</v>
      </c>
      <c r="I7">
        <v>9.9459950223019927E-7</v>
      </c>
      <c r="J7" s="2">
        <f t="shared" si="3"/>
        <v>3.0817587285317742E-2</v>
      </c>
      <c r="K7">
        <v>30.63</v>
      </c>
      <c r="L7">
        <v>0.78</v>
      </c>
      <c r="M7">
        <v>31.22</v>
      </c>
      <c r="N7">
        <v>0.7</v>
      </c>
    </row>
    <row r="8" spans="1:20">
      <c r="A8" t="s">
        <v>57</v>
      </c>
      <c r="B8" t="s">
        <v>15</v>
      </c>
      <c r="C8" t="s">
        <v>5</v>
      </c>
      <c r="D8" t="s">
        <v>51</v>
      </c>
      <c r="E8">
        <f t="shared" si="0"/>
        <v>0.745</v>
      </c>
      <c r="F8">
        <v>0.74968749999999995</v>
      </c>
      <c r="G8">
        <f t="shared" si="1"/>
        <v>28.009999999999998</v>
      </c>
      <c r="H8">
        <f t="shared" si="2"/>
        <v>1.5655851677995427E-7</v>
      </c>
      <c r="I8">
        <v>3.6531128680760389E-6</v>
      </c>
      <c r="J8" s="2">
        <f t="shared" si="3"/>
        <v>4.2856194821707744E-2</v>
      </c>
      <c r="K8">
        <v>28.04</v>
      </c>
      <c r="L8">
        <v>0.72</v>
      </c>
      <c r="M8">
        <v>27.98</v>
      </c>
      <c r="N8">
        <v>0.77</v>
      </c>
    </row>
    <row r="9" spans="1:20">
      <c r="A9" t="s">
        <v>58</v>
      </c>
      <c r="B9" t="s">
        <v>15</v>
      </c>
      <c r="C9" t="s">
        <v>5</v>
      </c>
      <c r="D9" t="s">
        <v>51</v>
      </c>
      <c r="E9">
        <f t="shared" si="0"/>
        <v>0.65999999999999992</v>
      </c>
      <c r="F9">
        <v>0.74968749999999995</v>
      </c>
      <c r="G9">
        <f t="shared" si="1"/>
        <v>27.48</v>
      </c>
      <c r="H9">
        <f t="shared" si="2"/>
        <v>2.1059388549218146E-7</v>
      </c>
      <c r="I9">
        <v>1.2375536236653417E-5</v>
      </c>
      <c r="J9" s="2">
        <f t="shared" si="3"/>
        <v>1.7016950333711769E-2</v>
      </c>
      <c r="K9">
        <v>27.26</v>
      </c>
      <c r="L9">
        <v>0.69</v>
      </c>
      <c r="M9">
        <v>27.7</v>
      </c>
      <c r="N9">
        <v>0.63</v>
      </c>
    </row>
    <row r="10" spans="1:20">
      <c r="A10" t="s">
        <v>59</v>
      </c>
      <c r="B10" t="s">
        <v>15</v>
      </c>
      <c r="C10" t="s">
        <v>60</v>
      </c>
      <c r="D10" t="s">
        <v>51</v>
      </c>
      <c r="E10">
        <f t="shared" si="0"/>
        <v>0.7</v>
      </c>
      <c r="F10">
        <v>0.74968749999999995</v>
      </c>
      <c r="G10">
        <f t="shared" si="1"/>
        <v>31.204999999999998</v>
      </c>
      <c r="H10">
        <f t="shared" si="2"/>
        <v>2.6207037811055143E-8</v>
      </c>
      <c r="I10">
        <v>4.5187834364184103E-7</v>
      </c>
      <c r="J10" s="2">
        <f t="shared" si="3"/>
        <v>5.799578178463638E-2</v>
      </c>
      <c r="K10">
        <v>30.49</v>
      </c>
      <c r="L10">
        <v>0.71</v>
      </c>
      <c r="M10">
        <v>31.92</v>
      </c>
      <c r="N10">
        <v>0.69</v>
      </c>
    </row>
    <row r="11" spans="1:20">
      <c r="A11" t="s">
        <v>61</v>
      </c>
      <c r="B11" t="s">
        <v>15</v>
      </c>
      <c r="C11" t="s">
        <v>60</v>
      </c>
      <c r="D11" t="s">
        <v>51</v>
      </c>
      <c r="E11">
        <f t="shared" si="0"/>
        <v>0.7</v>
      </c>
      <c r="F11">
        <v>0.74968749999999995</v>
      </c>
      <c r="G11">
        <f t="shared" si="1"/>
        <v>29.200000000000003</v>
      </c>
      <c r="H11">
        <f t="shared" si="2"/>
        <v>8.0455125401436315E-8</v>
      </c>
      <c r="I11">
        <v>2.2655401353276473E-6</v>
      </c>
      <c r="J11" s="2">
        <f t="shared" si="3"/>
        <v>3.5512557975407803E-2</v>
      </c>
      <c r="K11">
        <v>28.37</v>
      </c>
      <c r="L11">
        <v>0.75</v>
      </c>
      <c r="M11">
        <v>30.03</v>
      </c>
      <c r="N11">
        <v>0.65</v>
      </c>
    </row>
    <row r="12" spans="1:20">
      <c r="A12" t="s">
        <v>62</v>
      </c>
      <c r="B12" t="s">
        <v>15</v>
      </c>
      <c r="C12" t="s">
        <v>60</v>
      </c>
      <c r="D12" t="s">
        <v>51</v>
      </c>
      <c r="E12">
        <f t="shared" si="0"/>
        <v>0.81499999999999995</v>
      </c>
      <c r="F12">
        <v>0.74968749999999995</v>
      </c>
      <c r="G12">
        <f t="shared" si="1"/>
        <v>26.55</v>
      </c>
      <c r="H12">
        <f t="shared" si="2"/>
        <v>3.5432272913725111E-7</v>
      </c>
      <c r="I12">
        <v>1.7184931764465246E-5</v>
      </c>
      <c r="J12" s="2">
        <f t="shared" si="3"/>
        <v>2.0618221474112252E-2</v>
      </c>
      <c r="K12">
        <v>26.26</v>
      </c>
      <c r="L12">
        <v>0.79</v>
      </c>
      <c r="M12">
        <v>26.84</v>
      </c>
      <c r="N12">
        <v>0.84</v>
      </c>
    </row>
    <row r="13" spans="1:20">
      <c r="A13" t="s">
        <v>63</v>
      </c>
      <c r="B13" t="s">
        <v>15</v>
      </c>
      <c r="C13" t="s">
        <v>60</v>
      </c>
      <c r="D13" t="s">
        <v>51</v>
      </c>
      <c r="E13">
        <f t="shared" si="0"/>
        <v>0.77499999999999991</v>
      </c>
      <c r="F13">
        <v>0.74968749999999995</v>
      </c>
      <c r="G13">
        <f t="shared" si="1"/>
        <v>28.16</v>
      </c>
      <c r="H13">
        <f t="shared" si="2"/>
        <v>1.4395694605569703E-7</v>
      </c>
      <c r="I13">
        <v>4.937899394481993E-6</v>
      </c>
      <c r="J13" s="2">
        <f t="shared" si="3"/>
        <v>2.9153478950293344E-2</v>
      </c>
      <c r="K13">
        <v>27.29</v>
      </c>
      <c r="L13">
        <v>0.83</v>
      </c>
      <c r="M13">
        <v>29.03</v>
      </c>
      <c r="N13">
        <v>0.72</v>
      </c>
    </row>
    <row r="14" spans="1:20">
      <c r="A14" t="s">
        <v>64</v>
      </c>
      <c r="B14" t="s">
        <v>15</v>
      </c>
      <c r="C14" t="s">
        <v>60</v>
      </c>
      <c r="D14" t="s">
        <v>51</v>
      </c>
      <c r="E14">
        <f t="shared" si="0"/>
        <v>0.76500000000000001</v>
      </c>
      <c r="F14">
        <v>0.74968749999999995</v>
      </c>
      <c r="G14">
        <f t="shared" si="1"/>
        <v>29.814999999999998</v>
      </c>
      <c r="H14">
        <f t="shared" si="2"/>
        <v>5.7033892832388342E-8</v>
      </c>
      <c r="I14">
        <v>1.7732335922005138E-6</v>
      </c>
      <c r="J14" s="2">
        <f t="shared" si="3"/>
        <v>3.216377869404758E-2</v>
      </c>
      <c r="K14">
        <v>29.06</v>
      </c>
      <c r="L14">
        <v>0.78</v>
      </c>
      <c r="M14">
        <v>30.57</v>
      </c>
      <c r="N14">
        <v>0.75</v>
      </c>
    </row>
    <row r="15" spans="1:20">
      <c r="A15" t="s">
        <v>65</v>
      </c>
      <c r="B15" t="s">
        <v>15</v>
      </c>
      <c r="C15" t="s">
        <v>60</v>
      </c>
      <c r="D15" t="s">
        <v>51</v>
      </c>
      <c r="E15">
        <f t="shared" si="0"/>
        <v>0.78</v>
      </c>
      <c r="F15">
        <v>0.74968749999999995</v>
      </c>
      <c r="G15">
        <f t="shared" si="1"/>
        <v>30.130000000000003</v>
      </c>
      <c r="H15">
        <f t="shared" si="2"/>
        <v>4.7818996843089815E-8</v>
      </c>
      <c r="I15">
        <v>8.2764458846403216E-7</v>
      </c>
      <c r="J15" s="2">
        <f t="shared" si="3"/>
        <v>5.7777211993657512E-2</v>
      </c>
      <c r="K15">
        <v>29.84</v>
      </c>
      <c r="L15">
        <v>0.8</v>
      </c>
      <c r="M15">
        <v>30.42</v>
      </c>
      <c r="N15">
        <v>0.76</v>
      </c>
    </row>
    <row r="16" spans="1:20">
      <c r="A16" t="s">
        <v>66</v>
      </c>
      <c r="B16" t="s">
        <v>15</v>
      </c>
      <c r="C16" t="s">
        <v>60</v>
      </c>
      <c r="D16" t="s">
        <v>51</v>
      </c>
      <c r="E16">
        <f t="shared" si="0"/>
        <v>0.81</v>
      </c>
      <c r="F16">
        <v>0.74968749999999995</v>
      </c>
      <c r="G16">
        <f t="shared" si="1"/>
        <v>31.884999999999998</v>
      </c>
      <c r="H16">
        <f t="shared" si="2"/>
        <v>1.7914504590807518E-8</v>
      </c>
      <c r="I16">
        <v>1.2546400304650013E-7</v>
      </c>
      <c r="J16" s="2">
        <f t="shared" si="3"/>
        <v>0.14278601157152582</v>
      </c>
      <c r="K16">
        <v>30.84</v>
      </c>
      <c r="L16">
        <v>0.83</v>
      </c>
      <c r="M16">
        <v>32.93</v>
      </c>
      <c r="N16">
        <v>0.79</v>
      </c>
    </row>
    <row r="17" spans="1:14">
      <c r="A17" t="s">
        <v>67</v>
      </c>
      <c r="B17" t="s">
        <v>15</v>
      </c>
      <c r="C17" t="s">
        <v>60</v>
      </c>
      <c r="D17" t="s">
        <v>51</v>
      </c>
      <c r="E17">
        <f t="shared" si="0"/>
        <v>0.72</v>
      </c>
      <c r="F17">
        <v>0.74968749999999995</v>
      </c>
      <c r="G17">
        <f t="shared" si="1"/>
        <v>30.43</v>
      </c>
      <c r="H17">
        <f t="shared" si="2"/>
        <v>4.0430798104980484E-8</v>
      </c>
      <c r="I17">
        <v>1.2070043290087094E-6</v>
      </c>
      <c r="J17" s="2">
        <f t="shared" si="3"/>
        <v>3.3496812839259295E-2</v>
      </c>
      <c r="K17">
        <v>30.52</v>
      </c>
      <c r="L17">
        <v>0.78</v>
      </c>
      <c r="M17">
        <v>30.34</v>
      </c>
      <c r="N17">
        <v>0.66</v>
      </c>
    </row>
    <row r="18" spans="1:14">
      <c r="A18" t="s">
        <v>68</v>
      </c>
      <c r="B18" t="s">
        <v>4</v>
      </c>
      <c r="C18" t="s">
        <v>5</v>
      </c>
      <c r="D18" t="s">
        <v>51</v>
      </c>
      <c r="E18">
        <f t="shared" si="0"/>
        <v>0.7</v>
      </c>
      <c r="F18">
        <v>0.74968749999999995</v>
      </c>
      <c r="G18">
        <f t="shared" si="1"/>
        <v>31.79</v>
      </c>
      <c r="H18">
        <f t="shared" si="2"/>
        <v>1.8892352888398821E-8</v>
      </c>
      <c r="I18">
        <v>8.9734159059569356E-7</v>
      </c>
      <c r="J18" s="2">
        <f t="shared" si="3"/>
        <v>2.1053691354991438E-2</v>
      </c>
      <c r="K18">
        <v>30.97</v>
      </c>
      <c r="L18">
        <v>0.75</v>
      </c>
      <c r="M18">
        <v>32.61</v>
      </c>
      <c r="N18">
        <v>0.65</v>
      </c>
    </row>
    <row r="19" spans="1:14">
      <c r="A19" t="s">
        <v>69</v>
      </c>
      <c r="B19" t="s">
        <v>4</v>
      </c>
      <c r="C19" t="s">
        <v>5</v>
      </c>
      <c r="D19" t="s">
        <v>51</v>
      </c>
      <c r="E19">
        <f t="shared" si="0"/>
        <v>0.82499999999999996</v>
      </c>
      <c r="F19">
        <v>0.74968749999999995</v>
      </c>
      <c r="G19">
        <f t="shared" si="1"/>
        <v>27.77</v>
      </c>
      <c r="H19">
        <f t="shared" si="2"/>
        <v>1.7905531444775746E-7</v>
      </c>
      <c r="I19">
        <v>1.1029435753993961E-5</v>
      </c>
      <c r="J19" s="2">
        <f t="shared" si="3"/>
        <v>1.6234313199831481E-2</v>
      </c>
      <c r="K19">
        <v>27.71</v>
      </c>
      <c r="L19">
        <v>0.83</v>
      </c>
      <c r="M19">
        <v>27.83</v>
      </c>
      <c r="N19">
        <v>0.82</v>
      </c>
    </row>
    <row r="20" spans="1:14">
      <c r="A20" t="s">
        <v>70</v>
      </c>
      <c r="B20" t="s">
        <v>4</v>
      </c>
      <c r="C20" t="s">
        <v>5</v>
      </c>
      <c r="D20" t="s">
        <v>51</v>
      </c>
      <c r="E20">
        <f t="shared" si="0"/>
        <v>0.81499999999999995</v>
      </c>
      <c r="F20">
        <v>0.74968749999999995</v>
      </c>
      <c r="G20">
        <f t="shared" si="1"/>
        <v>28.585000000000001</v>
      </c>
      <c r="H20">
        <f t="shared" si="2"/>
        <v>1.1349439573384592E-7</v>
      </c>
      <c r="I20">
        <v>1.0730847889431985E-6</v>
      </c>
      <c r="J20" s="2">
        <f t="shared" si="3"/>
        <v>0.10576461142983688</v>
      </c>
      <c r="K20">
        <v>28.54</v>
      </c>
      <c r="L20">
        <v>0.83</v>
      </c>
      <c r="M20">
        <v>28.63</v>
      </c>
      <c r="N20">
        <v>0.8</v>
      </c>
    </row>
    <row r="21" spans="1:14">
      <c r="A21" t="s">
        <v>71</v>
      </c>
      <c r="B21" t="s">
        <v>4</v>
      </c>
      <c r="C21" t="s">
        <v>5</v>
      </c>
      <c r="D21" t="s">
        <v>51</v>
      </c>
      <c r="E21">
        <f t="shared" si="0"/>
        <v>0.75</v>
      </c>
      <c r="F21">
        <v>0.74968749999999995</v>
      </c>
      <c r="G21">
        <f t="shared" si="1"/>
        <v>29.049999999999997</v>
      </c>
      <c r="H21">
        <f t="shared" si="2"/>
        <v>8.7497932161750072E-8</v>
      </c>
      <c r="I21">
        <v>3.1305989124298773E-6</v>
      </c>
      <c r="J21" s="2">
        <f t="shared" si="3"/>
        <v>2.7949262939543026E-2</v>
      </c>
      <c r="K21">
        <v>28.36</v>
      </c>
      <c r="L21">
        <v>0.74</v>
      </c>
      <c r="M21">
        <v>29.74</v>
      </c>
      <c r="N21">
        <v>0.76</v>
      </c>
    </row>
    <row r="22" spans="1:14">
      <c r="A22" t="s">
        <v>72</v>
      </c>
      <c r="B22" t="s">
        <v>4</v>
      </c>
      <c r="C22" t="s">
        <v>5</v>
      </c>
      <c r="D22" t="s">
        <v>51</v>
      </c>
      <c r="E22">
        <f t="shared" si="0"/>
        <v>0.8600000000000001</v>
      </c>
      <c r="F22">
        <v>0.74968749999999995</v>
      </c>
      <c r="G22">
        <f t="shared" si="1"/>
        <v>26.734999999999999</v>
      </c>
      <c r="H22">
        <f t="shared" si="2"/>
        <v>3.1948562478144826E-7</v>
      </c>
      <c r="I22">
        <v>7.3078821291481552E-6</v>
      </c>
      <c r="J22" s="2">
        <f t="shared" si="3"/>
        <v>4.3717949897843958E-2</v>
      </c>
      <c r="K22">
        <v>25.99</v>
      </c>
      <c r="L22">
        <v>0.92</v>
      </c>
      <c r="M22">
        <v>27.48</v>
      </c>
      <c r="N22">
        <v>0.8</v>
      </c>
    </row>
    <row r="23" spans="1:14">
      <c r="A23" t="s">
        <v>73</v>
      </c>
      <c r="B23" t="s">
        <v>4</v>
      </c>
      <c r="C23" t="s">
        <v>5</v>
      </c>
      <c r="D23" t="s">
        <v>51</v>
      </c>
      <c r="E23">
        <f t="shared" si="0"/>
        <v>0.82499999999999996</v>
      </c>
      <c r="F23">
        <v>0.74968749999999995</v>
      </c>
      <c r="G23">
        <f t="shared" si="1"/>
        <v>28.254999999999999</v>
      </c>
      <c r="H23">
        <f t="shared" si="2"/>
        <v>1.3650588607081569E-7</v>
      </c>
      <c r="I23">
        <v>1.0730847889432006E-6</v>
      </c>
      <c r="J23" s="2">
        <f t="shared" si="3"/>
        <v>0.12720885383647076</v>
      </c>
      <c r="K23">
        <v>27.54</v>
      </c>
      <c r="L23">
        <v>0.81</v>
      </c>
      <c r="M23">
        <v>28.97</v>
      </c>
      <c r="N23">
        <v>0.84</v>
      </c>
    </row>
    <row r="24" spans="1:14">
      <c r="A24" t="s">
        <v>74</v>
      </c>
      <c r="B24" t="s">
        <v>4</v>
      </c>
      <c r="C24" t="s">
        <v>5</v>
      </c>
      <c r="D24" t="s">
        <v>51</v>
      </c>
      <c r="E24">
        <f t="shared" si="0"/>
        <v>0.755</v>
      </c>
      <c r="F24">
        <v>0.74968749999999995</v>
      </c>
      <c r="G24">
        <f t="shared" si="1"/>
        <v>28.825000000000003</v>
      </c>
      <c r="H24">
        <f t="shared" si="2"/>
        <v>9.9234777329730339E-8</v>
      </c>
      <c r="I24">
        <v>3.6352557859955273E-6</v>
      </c>
      <c r="J24" s="2">
        <f t="shared" si="3"/>
        <v>2.7297880306531044E-2</v>
      </c>
      <c r="K24">
        <v>28.14</v>
      </c>
      <c r="L24">
        <v>0.74</v>
      </c>
      <c r="M24">
        <v>29.51</v>
      </c>
      <c r="N24">
        <v>0.77</v>
      </c>
    </row>
    <row r="25" spans="1:14">
      <c r="A25" t="s">
        <v>75</v>
      </c>
      <c r="B25" t="s">
        <v>4</v>
      </c>
      <c r="C25" t="s">
        <v>5</v>
      </c>
      <c r="D25" t="s">
        <v>51</v>
      </c>
      <c r="E25">
        <f t="shared" si="0"/>
        <v>0.66</v>
      </c>
      <c r="F25">
        <v>0.74968749999999995</v>
      </c>
      <c r="G25">
        <f t="shared" si="1"/>
        <v>29.96</v>
      </c>
      <c r="H25">
        <f t="shared" si="2"/>
        <v>5.2590069446999445E-8</v>
      </c>
      <c r="I25">
        <v>1.5920158727553149E-6</v>
      </c>
      <c r="J25" s="2">
        <f t="shared" si="3"/>
        <v>3.3033633864454744E-2</v>
      </c>
      <c r="K25">
        <v>29.06</v>
      </c>
      <c r="L25">
        <v>0.65</v>
      </c>
      <c r="M25">
        <v>30.86</v>
      </c>
      <c r="N25">
        <v>0.67</v>
      </c>
    </row>
    <row r="26" spans="1:14">
      <c r="A26" t="s">
        <v>76</v>
      </c>
      <c r="B26" t="s">
        <v>4</v>
      </c>
      <c r="C26" t="s">
        <v>60</v>
      </c>
      <c r="D26" t="s">
        <v>51</v>
      </c>
      <c r="E26">
        <f t="shared" si="0"/>
        <v>0.71499999999999997</v>
      </c>
      <c r="F26">
        <v>0.74968749999999995</v>
      </c>
      <c r="G26">
        <f t="shared" si="1"/>
        <v>29.93</v>
      </c>
      <c r="H26">
        <f t="shared" si="2"/>
        <v>5.3480142894455766E-8</v>
      </c>
      <c r="I26">
        <v>3.9413852935126065E-6</v>
      </c>
      <c r="J26" s="2">
        <f t="shared" si="3"/>
        <v>1.3568869550125526E-2</v>
      </c>
      <c r="K26">
        <v>29.1</v>
      </c>
      <c r="L26">
        <v>0.72</v>
      </c>
      <c r="M26">
        <v>30.76</v>
      </c>
      <c r="N26">
        <v>0.71</v>
      </c>
    </row>
    <row r="27" spans="1:14">
      <c r="A27" t="s">
        <v>77</v>
      </c>
      <c r="B27" t="s">
        <v>4</v>
      </c>
      <c r="C27" t="s">
        <v>60</v>
      </c>
      <c r="D27" t="s">
        <v>51</v>
      </c>
      <c r="E27">
        <f t="shared" si="0"/>
        <v>0.71</v>
      </c>
      <c r="F27">
        <v>0.74968749999999995</v>
      </c>
      <c r="G27">
        <f t="shared" si="1"/>
        <v>30.28</v>
      </c>
      <c r="H27">
        <f t="shared" si="2"/>
        <v>4.3969992119008348E-8</v>
      </c>
      <c r="I27">
        <v>2.3274287755903352E-6</v>
      </c>
      <c r="J27" s="2">
        <f t="shared" si="3"/>
        <v>1.889208923605221E-2</v>
      </c>
      <c r="K27">
        <v>29.23</v>
      </c>
      <c r="L27">
        <v>0.73</v>
      </c>
      <c r="M27">
        <v>31.33</v>
      </c>
      <c r="N27">
        <v>0.69</v>
      </c>
    </row>
    <row r="28" spans="1:14">
      <c r="A28" t="s">
        <v>78</v>
      </c>
      <c r="B28" t="s">
        <v>4</v>
      </c>
      <c r="C28" t="s">
        <v>60</v>
      </c>
      <c r="D28" t="s">
        <v>51</v>
      </c>
      <c r="E28">
        <f t="shared" si="0"/>
        <v>0.76500000000000001</v>
      </c>
      <c r="F28">
        <v>0.74968749999999995</v>
      </c>
      <c r="G28">
        <f t="shared" si="1"/>
        <v>30.695</v>
      </c>
      <c r="H28">
        <f t="shared" si="2"/>
        <v>3.4860032267557968E-8</v>
      </c>
      <c r="I28">
        <v>5.1706450280873623E-7</v>
      </c>
      <c r="J28" s="2">
        <f t="shared" si="3"/>
        <v>6.7419117108591775E-2</v>
      </c>
      <c r="K28">
        <v>30.55</v>
      </c>
      <c r="L28">
        <v>0.78</v>
      </c>
      <c r="M28">
        <v>30.84</v>
      </c>
      <c r="N28">
        <v>0.75</v>
      </c>
    </row>
    <row r="29" spans="1:14">
      <c r="A29" t="s">
        <v>79</v>
      </c>
      <c r="B29" t="s">
        <v>4</v>
      </c>
      <c r="C29" t="s">
        <v>60</v>
      </c>
      <c r="D29" t="s">
        <v>51</v>
      </c>
      <c r="E29">
        <f t="shared" si="0"/>
        <v>0.78500000000000003</v>
      </c>
      <c r="F29">
        <v>0.74968749999999995</v>
      </c>
      <c r="G29">
        <f t="shared" si="1"/>
        <v>30.055</v>
      </c>
      <c r="H29">
        <f t="shared" si="2"/>
        <v>4.9868062813800503E-8</v>
      </c>
      <c r="I29">
        <v>6.25952323665093E-7</v>
      </c>
      <c r="J29" s="2">
        <f t="shared" si="3"/>
        <v>7.9667509694367256E-2</v>
      </c>
      <c r="K29">
        <v>28.36</v>
      </c>
      <c r="L29">
        <v>0.81</v>
      </c>
      <c r="M29">
        <v>31.75</v>
      </c>
      <c r="N29">
        <v>0.76</v>
      </c>
    </row>
    <row r="30" spans="1:14">
      <c r="A30" t="s">
        <v>80</v>
      </c>
      <c r="B30" t="s">
        <v>4</v>
      </c>
      <c r="C30" t="s">
        <v>60</v>
      </c>
      <c r="D30" t="s">
        <v>51</v>
      </c>
      <c r="E30">
        <f t="shared" si="0"/>
        <v>0.745</v>
      </c>
      <c r="F30">
        <v>0.74968749999999995</v>
      </c>
      <c r="G30">
        <f t="shared" si="1"/>
        <v>28.22</v>
      </c>
      <c r="H30">
        <f t="shared" si="2"/>
        <v>1.392050515500446E-7</v>
      </c>
      <c r="I30">
        <v>4.2942856071149361E-6</v>
      </c>
      <c r="J30" s="2">
        <f t="shared" si="3"/>
        <v>3.2416346812006253E-2</v>
      </c>
      <c r="K30">
        <v>27.41</v>
      </c>
      <c r="L30">
        <v>0.78</v>
      </c>
      <c r="M30">
        <v>29.03</v>
      </c>
      <c r="N30">
        <v>0.71</v>
      </c>
    </row>
    <row r="31" spans="1:14">
      <c r="A31" t="s">
        <v>81</v>
      </c>
      <c r="B31" t="s">
        <v>4</v>
      </c>
      <c r="C31" t="s">
        <v>60</v>
      </c>
      <c r="D31" t="s">
        <v>51</v>
      </c>
      <c r="E31">
        <f t="shared" si="0"/>
        <v>0.73</v>
      </c>
      <c r="F31">
        <v>0.74968749999999995</v>
      </c>
      <c r="G31">
        <f t="shared" si="1"/>
        <v>30.204999999999998</v>
      </c>
      <c r="H31">
        <f t="shared" si="2"/>
        <v>4.5854126470030502E-8</v>
      </c>
      <c r="I31">
        <v>7.8613776481572339E-7</v>
      </c>
      <c r="J31" s="2">
        <f t="shared" si="3"/>
        <v>5.8328359890939797E-2</v>
      </c>
      <c r="K31">
        <v>29.33</v>
      </c>
      <c r="L31">
        <v>0.75</v>
      </c>
      <c r="M31">
        <v>31.08</v>
      </c>
      <c r="N31">
        <v>0.71</v>
      </c>
    </row>
    <row r="32" spans="1:14">
      <c r="A32" t="s">
        <v>82</v>
      </c>
      <c r="B32" t="s">
        <v>4</v>
      </c>
      <c r="C32" t="s">
        <v>60</v>
      </c>
      <c r="D32" t="s">
        <v>51</v>
      </c>
      <c r="E32">
        <f t="shared" si="0"/>
        <v>0.73499999999999999</v>
      </c>
      <c r="F32">
        <v>0.74968749999999995</v>
      </c>
      <c r="G32">
        <f t="shared" si="1"/>
        <v>29.814999999999998</v>
      </c>
      <c r="H32">
        <f t="shared" si="2"/>
        <v>5.7033892832388342E-8</v>
      </c>
      <c r="I32">
        <v>3.1152959738787664E-6</v>
      </c>
      <c r="J32" s="2">
        <f t="shared" si="3"/>
        <v>1.8307696382818185E-2</v>
      </c>
      <c r="K32">
        <v>29.11</v>
      </c>
      <c r="L32">
        <v>0.76</v>
      </c>
      <c r="M32">
        <v>30.52</v>
      </c>
      <c r="N32">
        <v>0.71</v>
      </c>
    </row>
    <row r="33" spans="1:14" ht="14" thickBot="1">
      <c r="A33" t="s">
        <v>83</v>
      </c>
      <c r="B33" t="s">
        <v>4</v>
      </c>
      <c r="C33" t="s">
        <v>60</v>
      </c>
      <c r="D33" t="s">
        <v>51</v>
      </c>
      <c r="E33">
        <f t="shared" si="0"/>
        <v>0.7</v>
      </c>
      <c r="F33">
        <v>0.74968749999999995</v>
      </c>
      <c r="G33">
        <f t="shared" si="1"/>
        <v>28.619999999999997</v>
      </c>
      <c r="H33">
        <f t="shared" si="2"/>
        <v>1.1129375609009985E-7</v>
      </c>
      <c r="I33">
        <v>2.1101536301874173E-6</v>
      </c>
      <c r="J33" s="3">
        <f t="shared" si="3"/>
        <v>5.2742015793520725E-2</v>
      </c>
      <c r="K33">
        <v>27.91</v>
      </c>
      <c r="L33">
        <v>0.76</v>
      </c>
      <c r="M33">
        <v>29.33</v>
      </c>
      <c r="N33">
        <v>0.64</v>
      </c>
    </row>
    <row r="35" spans="1:14">
      <c r="I35" t="s">
        <v>85</v>
      </c>
      <c r="J35">
        <f>AVERAGE(J2:J9)</f>
        <v>3.7096637902101257E-2</v>
      </c>
    </row>
    <row r="36" spans="1:14">
      <c r="I36" t="s">
        <v>86</v>
      </c>
      <c r="J36">
        <f>AVERAGE(J10:J17)</f>
        <v>5.1187981910367497E-2</v>
      </c>
    </row>
    <row r="37" spans="1:14">
      <c r="I37" t="s">
        <v>87</v>
      </c>
      <c r="J37">
        <f>AVERAGE(J18:J25)</f>
        <v>5.0282524603687907E-2</v>
      </c>
    </row>
    <row r="38" spans="1:14">
      <c r="I38" t="s">
        <v>88</v>
      </c>
      <c r="J38">
        <f>AVERAGE(J26:J33)</f>
        <v>4.2667750558552715E-2</v>
      </c>
    </row>
    <row r="39" spans="1:14">
      <c r="I39" t="s">
        <v>48</v>
      </c>
      <c r="J39">
        <f>AVERAGE(J2:J17)</f>
        <v>4.4142309906234377E-2</v>
      </c>
    </row>
    <row r="40" spans="1:14">
      <c r="I40" t="s">
        <v>47</v>
      </c>
      <c r="J40">
        <f>AVERAGE(J18:J33)</f>
        <v>4.6475137581120304E-2</v>
      </c>
    </row>
    <row r="41" spans="1:14">
      <c r="I41" t="s">
        <v>89</v>
      </c>
      <c r="J41">
        <f>(SUM(J2:J9)+SUM(J18:J25))/16</f>
        <v>4.3689581252894585E-2</v>
      </c>
    </row>
    <row r="42" spans="1:14">
      <c r="I42" t="s">
        <v>90</v>
      </c>
      <c r="J42">
        <f>(SUM(J10:J17)+SUM(J26:J33))/16</f>
        <v>4.6927866234460103E-2</v>
      </c>
    </row>
    <row r="50" spans="1:20" ht="14" thickBot="1">
      <c r="A50" t="s">
        <v>23</v>
      </c>
      <c r="B50" t="s">
        <v>24</v>
      </c>
      <c r="C50" t="s">
        <v>25</v>
      </c>
      <c r="D50" t="s">
        <v>26</v>
      </c>
      <c r="E50" t="s">
        <v>44</v>
      </c>
      <c r="F50" t="s">
        <v>43</v>
      </c>
      <c r="G50" t="s">
        <v>45</v>
      </c>
      <c r="H50" t="s">
        <v>27</v>
      </c>
      <c r="I50" t="s">
        <v>46</v>
      </c>
      <c r="J50" t="s">
        <v>28</v>
      </c>
      <c r="K50" t="s">
        <v>30</v>
      </c>
      <c r="L50" t="s">
        <v>31</v>
      </c>
      <c r="M50" t="s">
        <v>33</v>
      </c>
      <c r="N50" t="s">
        <v>34</v>
      </c>
      <c r="O50" t="s">
        <v>35</v>
      </c>
      <c r="P50" t="s">
        <v>36</v>
      </c>
      <c r="Q50" t="s">
        <v>37</v>
      </c>
      <c r="R50" t="s">
        <v>38</v>
      </c>
      <c r="S50" t="s">
        <v>39</v>
      </c>
      <c r="T50" t="s">
        <v>40</v>
      </c>
    </row>
    <row r="51" spans="1:20">
      <c r="A51" t="s">
        <v>50</v>
      </c>
      <c r="B51" t="s">
        <v>15</v>
      </c>
      <c r="C51" t="s">
        <v>5</v>
      </c>
      <c r="D51" t="s">
        <v>6</v>
      </c>
      <c r="E51">
        <f>(L51+N51)/2</f>
        <v>0.65999999999999992</v>
      </c>
      <c r="F51">
        <f>AVERAGE(E51:E82)</f>
        <v>0.73031249999999981</v>
      </c>
      <c r="G51">
        <f>(K51+M51)/2</f>
        <v>28.1</v>
      </c>
      <c r="H51">
        <f>1/((1+F51)^G51)</f>
        <v>2.0356367376964861E-7</v>
      </c>
      <c r="I51">
        <v>2.8507412118097709E-6</v>
      </c>
      <c r="J51" s="1">
        <f>H51/I51</f>
        <v>7.140727924595365E-2</v>
      </c>
      <c r="K51">
        <v>28.37</v>
      </c>
      <c r="L51">
        <v>0.6</v>
      </c>
      <c r="M51">
        <v>27.83</v>
      </c>
      <c r="N51">
        <v>0.72</v>
      </c>
    </row>
    <row r="52" spans="1:20">
      <c r="A52" t="s">
        <v>52</v>
      </c>
      <c r="B52" t="s">
        <v>15</v>
      </c>
      <c r="C52" t="s">
        <v>5</v>
      </c>
      <c r="D52" t="s">
        <v>6</v>
      </c>
      <c r="E52">
        <f t="shared" ref="E52:E82" si="4">(L52+N52)/2</f>
        <v>0.67500000000000004</v>
      </c>
      <c r="F52">
        <v>0.73031250000000003</v>
      </c>
      <c r="G52">
        <f t="shared" ref="G52:G82" si="5">(K52+M52)/2</f>
        <v>26.51</v>
      </c>
      <c r="H52">
        <f t="shared" ref="H52:H82" si="6">1/((1+F52)^G52)</f>
        <v>4.8676383824721149E-7</v>
      </c>
      <c r="I52">
        <v>3.5307270517047876E-6</v>
      </c>
      <c r="J52" s="2">
        <f t="shared" ref="J52:J82" si="7">H52/I52</f>
        <v>0.13786504340860359</v>
      </c>
      <c r="K52">
        <v>27.01</v>
      </c>
      <c r="L52">
        <v>0.61</v>
      </c>
      <c r="M52">
        <v>26.01</v>
      </c>
      <c r="N52">
        <v>0.74</v>
      </c>
    </row>
    <row r="53" spans="1:20">
      <c r="A53" t="s">
        <v>53</v>
      </c>
      <c r="B53" t="s">
        <v>15</v>
      </c>
      <c r="C53" t="s">
        <v>5</v>
      </c>
      <c r="D53" t="s">
        <v>6</v>
      </c>
      <c r="E53">
        <f t="shared" si="4"/>
        <v>0.64500000000000002</v>
      </c>
      <c r="F53">
        <v>0.73031250000000003</v>
      </c>
      <c r="G53">
        <f t="shared" si="5"/>
        <v>25.234999999999999</v>
      </c>
      <c r="H53">
        <f t="shared" si="6"/>
        <v>9.7932558822177986E-7</v>
      </c>
      <c r="I53">
        <v>5.355339881034904E-6</v>
      </c>
      <c r="J53" s="2">
        <f t="shared" si="7"/>
        <v>0.1828689887060031</v>
      </c>
      <c r="K53">
        <v>25.32</v>
      </c>
      <c r="L53">
        <v>0.64</v>
      </c>
      <c r="M53">
        <v>25.15</v>
      </c>
      <c r="N53">
        <v>0.65</v>
      </c>
    </row>
    <row r="54" spans="1:20">
      <c r="A54" t="s">
        <v>54</v>
      </c>
      <c r="B54" t="s">
        <v>15</v>
      </c>
      <c r="C54" t="s">
        <v>5</v>
      </c>
      <c r="D54" t="s">
        <v>6</v>
      </c>
      <c r="E54">
        <f t="shared" si="4"/>
        <v>0.755</v>
      </c>
      <c r="F54">
        <v>0.73031250000000003</v>
      </c>
      <c r="G54">
        <f t="shared" si="5"/>
        <v>27.445</v>
      </c>
      <c r="H54">
        <f t="shared" si="6"/>
        <v>2.9152235066646289E-7</v>
      </c>
      <c r="I54">
        <v>1.2183646634964933E-6</v>
      </c>
      <c r="J54" s="2">
        <f t="shared" si="7"/>
        <v>0.23927347813079605</v>
      </c>
      <c r="K54">
        <v>27.34</v>
      </c>
      <c r="L54">
        <v>0.76</v>
      </c>
      <c r="M54">
        <v>27.55</v>
      </c>
      <c r="N54">
        <v>0.75</v>
      </c>
    </row>
    <row r="55" spans="1:20">
      <c r="A55" t="s">
        <v>55</v>
      </c>
      <c r="B55" t="s">
        <v>15</v>
      </c>
      <c r="C55" t="s">
        <v>5</v>
      </c>
      <c r="D55" t="s">
        <v>6</v>
      </c>
      <c r="E55">
        <f t="shared" si="4"/>
        <v>0.66500000000000004</v>
      </c>
      <c r="F55">
        <v>0.73031250000000003</v>
      </c>
      <c r="G55">
        <f t="shared" si="5"/>
        <v>27.29</v>
      </c>
      <c r="H55">
        <f t="shared" si="6"/>
        <v>3.1738117358850708E-7</v>
      </c>
      <c r="I55">
        <v>1.4962917779131186E-6</v>
      </c>
      <c r="J55" s="2">
        <f t="shared" si="7"/>
        <v>0.2121118208850678</v>
      </c>
      <c r="K55">
        <v>27.35</v>
      </c>
      <c r="L55">
        <v>0.67</v>
      </c>
      <c r="M55">
        <v>27.23</v>
      </c>
      <c r="N55">
        <v>0.66</v>
      </c>
    </row>
    <row r="56" spans="1:20">
      <c r="A56" t="s">
        <v>56</v>
      </c>
      <c r="B56" t="s">
        <v>15</v>
      </c>
      <c r="C56" t="s">
        <v>5</v>
      </c>
      <c r="D56" t="s">
        <v>6</v>
      </c>
      <c r="E56">
        <f t="shared" si="4"/>
        <v>0.67500000000000004</v>
      </c>
      <c r="F56">
        <v>0.73031250000000003</v>
      </c>
      <c r="G56">
        <f t="shared" si="5"/>
        <v>27.41</v>
      </c>
      <c r="H56">
        <f t="shared" si="6"/>
        <v>2.9717085670694486E-7</v>
      </c>
      <c r="I56">
        <v>2.6645197674320536E-6</v>
      </c>
      <c r="J56" s="2">
        <f t="shared" si="7"/>
        <v>0.11152886172555777</v>
      </c>
      <c r="K56">
        <v>27.76</v>
      </c>
      <c r="L56">
        <v>0.67</v>
      </c>
      <c r="M56">
        <v>27.06</v>
      </c>
      <c r="N56">
        <v>0.68</v>
      </c>
    </row>
    <row r="57" spans="1:20">
      <c r="A57" t="s">
        <v>57</v>
      </c>
      <c r="B57" t="s">
        <v>15</v>
      </c>
      <c r="C57" t="s">
        <v>5</v>
      </c>
      <c r="D57" t="s">
        <v>6</v>
      </c>
      <c r="E57">
        <f t="shared" si="4"/>
        <v>0.7</v>
      </c>
      <c r="F57">
        <v>0.73031250000000003</v>
      </c>
      <c r="G57">
        <f t="shared" si="5"/>
        <v>28.035</v>
      </c>
      <c r="H57">
        <f t="shared" si="6"/>
        <v>2.1094943938227166E-7</v>
      </c>
      <c r="I57">
        <v>1.496291777913116E-6</v>
      </c>
      <c r="J57" s="2">
        <f t="shared" si="7"/>
        <v>0.14098148669672145</v>
      </c>
      <c r="K57">
        <v>28.06</v>
      </c>
      <c r="L57">
        <v>0.7</v>
      </c>
      <c r="M57">
        <v>28.01</v>
      </c>
      <c r="N57">
        <v>0.7</v>
      </c>
    </row>
    <row r="58" spans="1:20">
      <c r="A58" t="s">
        <v>58</v>
      </c>
      <c r="B58" t="s">
        <v>15</v>
      </c>
      <c r="C58" t="s">
        <v>5</v>
      </c>
      <c r="D58" t="s">
        <v>6</v>
      </c>
      <c r="E58">
        <f t="shared" si="4"/>
        <v>0.75</v>
      </c>
      <c r="F58">
        <v>0.73031250000000003</v>
      </c>
      <c r="G58">
        <f t="shared" si="5"/>
        <v>25.305</v>
      </c>
      <c r="H58">
        <f t="shared" si="6"/>
        <v>9.4245014136740695E-7</v>
      </c>
      <c r="I58">
        <v>4.1921200991833024E-6</v>
      </c>
      <c r="J58" s="2">
        <f t="shared" si="7"/>
        <v>0.22481468065550234</v>
      </c>
      <c r="K58">
        <v>25.15</v>
      </c>
      <c r="L58">
        <v>0.75</v>
      </c>
      <c r="M58">
        <v>25.46</v>
      </c>
      <c r="N58">
        <v>0.75</v>
      </c>
    </row>
    <row r="59" spans="1:20">
      <c r="A59" t="s">
        <v>59</v>
      </c>
      <c r="B59" t="s">
        <v>15</v>
      </c>
      <c r="C59" t="s">
        <v>60</v>
      </c>
      <c r="D59" t="s">
        <v>6</v>
      </c>
      <c r="E59">
        <f t="shared" si="4"/>
        <v>0.71499999999999997</v>
      </c>
      <c r="F59">
        <v>0.73031250000000003</v>
      </c>
      <c r="G59">
        <f t="shared" si="5"/>
        <v>27.035</v>
      </c>
      <c r="H59">
        <f t="shared" si="6"/>
        <v>3.6500845183113684E-7</v>
      </c>
      <c r="I59">
        <v>4.6391881631384424E-6</v>
      </c>
      <c r="J59" s="2">
        <f t="shared" si="7"/>
        <v>7.8679380744109795E-2</v>
      </c>
      <c r="K59">
        <v>27.19</v>
      </c>
      <c r="L59">
        <v>0.69</v>
      </c>
      <c r="M59">
        <v>26.88</v>
      </c>
      <c r="N59">
        <v>0.74</v>
      </c>
    </row>
    <row r="60" spans="1:20">
      <c r="A60" t="s">
        <v>61</v>
      </c>
      <c r="B60" t="s">
        <v>15</v>
      </c>
      <c r="C60" t="s">
        <v>60</v>
      </c>
      <c r="D60" t="s">
        <v>6</v>
      </c>
      <c r="E60">
        <f t="shared" si="4"/>
        <v>0.77</v>
      </c>
      <c r="F60">
        <v>0.73031250000000003</v>
      </c>
      <c r="G60">
        <f t="shared" si="5"/>
        <v>25.14</v>
      </c>
      <c r="H60">
        <f t="shared" si="6"/>
        <v>1.0316893178710814E-6</v>
      </c>
      <c r="I60">
        <v>9.0144795159988451E-6</v>
      </c>
      <c r="J60" s="2">
        <f t="shared" si="7"/>
        <v>0.11444801843967201</v>
      </c>
      <c r="K60">
        <v>24.71</v>
      </c>
      <c r="L60">
        <v>0.8</v>
      </c>
      <c r="M60">
        <v>25.57</v>
      </c>
      <c r="N60">
        <v>0.74</v>
      </c>
    </row>
    <row r="61" spans="1:20">
      <c r="A61" t="s">
        <v>62</v>
      </c>
      <c r="B61" t="s">
        <v>15</v>
      </c>
      <c r="C61" t="s">
        <v>60</v>
      </c>
      <c r="D61" t="s">
        <v>6</v>
      </c>
      <c r="E61">
        <f t="shared" si="4"/>
        <v>0.8</v>
      </c>
      <c r="F61">
        <v>0.73031250000000003</v>
      </c>
      <c r="G61">
        <f t="shared" si="5"/>
        <v>25.254999999999999</v>
      </c>
      <c r="H61">
        <f t="shared" si="6"/>
        <v>9.6864493337876727E-7</v>
      </c>
      <c r="I61">
        <v>8.2380076831913682E-6</v>
      </c>
      <c r="J61" s="2">
        <f t="shared" si="7"/>
        <v>0.11758242655626153</v>
      </c>
      <c r="K61">
        <v>25.27</v>
      </c>
      <c r="L61">
        <v>0.8</v>
      </c>
      <c r="M61">
        <v>25.24</v>
      </c>
      <c r="N61">
        <v>0.8</v>
      </c>
    </row>
    <row r="62" spans="1:20">
      <c r="A62" t="s">
        <v>63</v>
      </c>
      <c r="B62" t="s">
        <v>15</v>
      </c>
      <c r="C62" t="s">
        <v>60</v>
      </c>
      <c r="D62" t="s">
        <v>6</v>
      </c>
      <c r="E62">
        <f t="shared" si="4"/>
        <v>0.71</v>
      </c>
      <c r="F62">
        <v>0.73031250000000003</v>
      </c>
      <c r="G62">
        <f t="shared" si="5"/>
        <v>25.89</v>
      </c>
      <c r="H62">
        <f t="shared" si="6"/>
        <v>6.8384161317062249E-7</v>
      </c>
      <c r="I62">
        <v>4.1103286885475112E-6</v>
      </c>
      <c r="J62" s="2">
        <f t="shared" si="7"/>
        <v>0.16637151551310006</v>
      </c>
      <c r="K62">
        <v>26.2</v>
      </c>
      <c r="L62">
        <v>0.7</v>
      </c>
      <c r="M62">
        <v>25.58</v>
      </c>
      <c r="N62">
        <v>0.72</v>
      </c>
    </row>
    <row r="63" spans="1:20">
      <c r="A63" t="s">
        <v>64</v>
      </c>
      <c r="B63" t="s">
        <v>15</v>
      </c>
      <c r="C63" t="s">
        <v>60</v>
      </c>
      <c r="D63" t="s">
        <v>6</v>
      </c>
      <c r="E63">
        <f t="shared" si="4"/>
        <v>0.77500000000000002</v>
      </c>
      <c r="F63">
        <v>0.73031250000000003</v>
      </c>
      <c r="G63">
        <f t="shared" si="5"/>
        <v>27.840000000000003</v>
      </c>
      <c r="H63">
        <f t="shared" si="6"/>
        <v>2.3475381668091404E-7</v>
      </c>
      <c r="I63">
        <v>2.8427282290107113E-6</v>
      </c>
      <c r="J63" s="2">
        <f t="shared" si="7"/>
        <v>8.2580464177052185E-2</v>
      </c>
      <c r="K63">
        <v>27.76</v>
      </c>
      <c r="L63">
        <v>0.76</v>
      </c>
      <c r="M63">
        <v>27.92</v>
      </c>
      <c r="N63">
        <v>0.79</v>
      </c>
    </row>
    <row r="64" spans="1:20">
      <c r="A64" t="s">
        <v>65</v>
      </c>
      <c r="B64" t="s">
        <v>15</v>
      </c>
      <c r="C64" t="s">
        <v>60</v>
      </c>
      <c r="D64" t="s">
        <v>6</v>
      </c>
      <c r="E64">
        <f t="shared" si="4"/>
        <v>0.67999999999999994</v>
      </c>
      <c r="F64">
        <v>0.73031250000000003</v>
      </c>
      <c r="G64">
        <f t="shared" si="5"/>
        <v>27.64</v>
      </c>
      <c r="H64">
        <f t="shared" si="6"/>
        <v>2.6196156173290462E-7</v>
      </c>
      <c r="I64">
        <v>2.0857661922224332E-6</v>
      </c>
      <c r="J64" s="2">
        <f t="shared" si="7"/>
        <v>0.12559488341009994</v>
      </c>
      <c r="K64">
        <v>27.36</v>
      </c>
      <c r="L64">
        <v>0.63</v>
      </c>
      <c r="M64">
        <v>27.92</v>
      </c>
      <c r="N64">
        <v>0.73</v>
      </c>
    </row>
    <row r="65" spans="1:14">
      <c r="A65" t="s">
        <v>66</v>
      </c>
      <c r="B65" t="s">
        <v>15</v>
      </c>
      <c r="C65" t="s">
        <v>60</v>
      </c>
      <c r="D65" t="s">
        <v>6</v>
      </c>
      <c r="E65">
        <f t="shared" si="4"/>
        <v>0.71</v>
      </c>
      <c r="F65">
        <v>0.73031250000000003</v>
      </c>
      <c r="G65">
        <f t="shared" si="5"/>
        <v>26.234999999999999</v>
      </c>
      <c r="H65">
        <f t="shared" si="6"/>
        <v>5.659819184232791E-7</v>
      </c>
      <c r="I65">
        <v>5.9767166426056361E-6</v>
      </c>
      <c r="J65" s="2">
        <f t="shared" si="7"/>
        <v>9.4697800191600026E-2</v>
      </c>
      <c r="K65">
        <v>26.24</v>
      </c>
      <c r="L65">
        <v>0.69</v>
      </c>
      <c r="M65">
        <v>26.23</v>
      </c>
      <c r="N65">
        <v>0.73</v>
      </c>
    </row>
    <row r="66" spans="1:14">
      <c r="A66" t="s">
        <v>67</v>
      </c>
      <c r="B66" t="s">
        <v>15</v>
      </c>
      <c r="C66" t="s">
        <v>60</v>
      </c>
      <c r="D66" t="s">
        <v>6</v>
      </c>
      <c r="E66">
        <f t="shared" si="4"/>
        <v>0.745</v>
      </c>
      <c r="F66">
        <v>0.73031250000000003</v>
      </c>
      <c r="G66">
        <f t="shared" si="5"/>
        <v>25.240000000000002</v>
      </c>
      <c r="H66">
        <f t="shared" si="6"/>
        <v>9.76644434076044E-7</v>
      </c>
      <c r="I66">
        <v>7.5496389233243259E-6</v>
      </c>
      <c r="J66" s="2">
        <f t="shared" si="7"/>
        <v>0.12936306543863146</v>
      </c>
      <c r="K66">
        <v>25.6</v>
      </c>
      <c r="L66">
        <v>0.73</v>
      </c>
      <c r="M66">
        <v>24.88</v>
      </c>
      <c r="N66">
        <v>0.76</v>
      </c>
    </row>
    <row r="67" spans="1:14">
      <c r="A67" t="s">
        <v>68</v>
      </c>
      <c r="B67" t="s">
        <v>4</v>
      </c>
      <c r="C67" t="s">
        <v>5</v>
      </c>
      <c r="D67" t="s">
        <v>6</v>
      </c>
      <c r="E67">
        <f t="shared" si="4"/>
        <v>0.68</v>
      </c>
      <c r="F67">
        <v>0.73031250000000003</v>
      </c>
      <c r="G67">
        <f t="shared" si="5"/>
        <v>27.355</v>
      </c>
      <c r="H67">
        <f t="shared" si="6"/>
        <v>3.0626901815994178E-7</v>
      </c>
      <c r="I67">
        <v>2.9569887346103734E-6</v>
      </c>
      <c r="J67" s="2">
        <f t="shared" si="7"/>
        <v>0.10357463137251255</v>
      </c>
      <c r="K67">
        <v>27.26</v>
      </c>
      <c r="L67">
        <v>0.68</v>
      </c>
      <c r="M67">
        <v>27.45</v>
      </c>
      <c r="N67">
        <v>0.68</v>
      </c>
    </row>
    <row r="68" spans="1:14">
      <c r="A68" t="s">
        <v>69</v>
      </c>
      <c r="B68" t="s">
        <v>4</v>
      </c>
      <c r="C68" t="s">
        <v>5</v>
      </c>
      <c r="D68" t="s">
        <v>6</v>
      </c>
      <c r="E68">
        <f t="shared" si="4"/>
        <v>0.79499999999999993</v>
      </c>
      <c r="F68">
        <v>0.73031250000000003</v>
      </c>
      <c r="G68">
        <f t="shared" si="5"/>
        <v>25.925000000000001</v>
      </c>
      <c r="H68">
        <f t="shared" si="6"/>
        <v>6.7084342241419717E-7</v>
      </c>
      <c r="I68">
        <v>6.4668281767397937E-6</v>
      </c>
      <c r="J68" s="2">
        <f t="shared" si="7"/>
        <v>0.10373608267915944</v>
      </c>
      <c r="K68">
        <v>25.71</v>
      </c>
      <c r="L68">
        <v>0.87</v>
      </c>
      <c r="M68">
        <v>26.14</v>
      </c>
      <c r="N68">
        <v>0.72</v>
      </c>
    </row>
    <row r="69" spans="1:14">
      <c r="A69" t="s">
        <v>70</v>
      </c>
      <c r="B69" t="s">
        <v>4</v>
      </c>
      <c r="C69" t="s">
        <v>5</v>
      </c>
      <c r="D69" t="s">
        <v>6</v>
      </c>
      <c r="E69">
        <f t="shared" si="4"/>
        <v>0.79500000000000004</v>
      </c>
      <c r="F69">
        <v>0.73031250000000003</v>
      </c>
      <c r="G69">
        <f t="shared" si="5"/>
        <v>26.53</v>
      </c>
      <c r="H69">
        <f t="shared" si="6"/>
        <v>4.8145512722310819E-7</v>
      </c>
      <c r="I69">
        <v>6.061427657298862E-6</v>
      </c>
      <c r="J69" s="2">
        <f t="shared" si="7"/>
        <v>7.942932827769783E-2</v>
      </c>
      <c r="K69">
        <v>26.67</v>
      </c>
      <c r="L69">
        <v>0.81</v>
      </c>
      <c r="M69">
        <v>26.39</v>
      </c>
      <c r="N69">
        <v>0.78</v>
      </c>
    </row>
    <row r="70" spans="1:14">
      <c r="A70" t="s">
        <v>71</v>
      </c>
      <c r="B70" t="s">
        <v>4</v>
      </c>
      <c r="C70" t="s">
        <v>5</v>
      </c>
      <c r="D70" t="s">
        <v>6</v>
      </c>
      <c r="E70">
        <f t="shared" si="4"/>
        <v>0.76500000000000001</v>
      </c>
      <c r="F70">
        <v>0.73031250000000003</v>
      </c>
      <c r="G70">
        <f t="shared" si="5"/>
        <v>26.42</v>
      </c>
      <c r="H70">
        <f t="shared" si="6"/>
        <v>5.1138680267539641E-7</v>
      </c>
      <c r="I70">
        <v>3.3942968200504389E-6</v>
      </c>
      <c r="J70" s="2">
        <f t="shared" si="7"/>
        <v>0.1506606021178187</v>
      </c>
      <c r="K70">
        <v>26.56</v>
      </c>
      <c r="L70">
        <v>0.8</v>
      </c>
      <c r="M70">
        <v>26.28</v>
      </c>
      <c r="N70">
        <v>0.73</v>
      </c>
    </row>
    <row r="71" spans="1:14">
      <c r="A71" t="s">
        <v>72</v>
      </c>
      <c r="B71" t="s">
        <v>4</v>
      </c>
      <c r="C71" t="s">
        <v>5</v>
      </c>
      <c r="D71" t="s">
        <v>6</v>
      </c>
      <c r="E71">
        <f t="shared" si="4"/>
        <v>0.72499999999999998</v>
      </c>
      <c r="F71">
        <v>0.73031250000000003</v>
      </c>
      <c r="G71">
        <f t="shared" si="5"/>
        <v>25.57</v>
      </c>
      <c r="H71">
        <f t="shared" si="6"/>
        <v>8.1499581649086247E-7</v>
      </c>
      <c r="I71">
        <v>5.3704353255842261E-6</v>
      </c>
      <c r="J71" s="2">
        <f t="shared" si="7"/>
        <v>0.15175600618599808</v>
      </c>
      <c r="K71">
        <v>25.15</v>
      </c>
      <c r="L71">
        <v>0.75</v>
      </c>
      <c r="M71">
        <v>25.99</v>
      </c>
      <c r="N71">
        <v>0.7</v>
      </c>
    </row>
    <row r="72" spans="1:14">
      <c r="A72" t="s">
        <v>73</v>
      </c>
      <c r="B72" t="s">
        <v>4</v>
      </c>
      <c r="C72" t="s">
        <v>5</v>
      </c>
      <c r="D72" t="s">
        <v>6</v>
      </c>
      <c r="E72">
        <f t="shared" si="4"/>
        <v>0.72</v>
      </c>
      <c r="F72">
        <v>0.73031250000000003</v>
      </c>
      <c r="G72">
        <f t="shared" si="5"/>
        <v>26.38</v>
      </c>
      <c r="H72">
        <f t="shared" si="6"/>
        <v>5.2272647629336414E-7</v>
      </c>
      <c r="I72">
        <v>4.7182038381141298E-6</v>
      </c>
      <c r="J72" s="2">
        <f t="shared" si="7"/>
        <v>0.11078929487334281</v>
      </c>
      <c r="K72">
        <v>26.22</v>
      </c>
      <c r="L72">
        <v>0.74</v>
      </c>
      <c r="M72">
        <v>26.54</v>
      </c>
      <c r="N72">
        <v>0.7</v>
      </c>
    </row>
    <row r="73" spans="1:14">
      <c r="A73" t="s">
        <v>74</v>
      </c>
      <c r="B73" t="s">
        <v>4</v>
      </c>
      <c r="C73" t="s">
        <v>5</v>
      </c>
      <c r="D73" t="s">
        <v>6</v>
      </c>
      <c r="E73">
        <f t="shared" si="4"/>
        <v>0.76</v>
      </c>
      <c r="F73">
        <v>0.73031250000000003</v>
      </c>
      <c r="G73">
        <f t="shared" si="5"/>
        <v>27.125</v>
      </c>
      <c r="H73">
        <f t="shared" si="6"/>
        <v>3.4743351622778334E-7</v>
      </c>
      <c r="I73">
        <v>3.0671961174131795E-6</v>
      </c>
      <c r="J73" s="2">
        <f t="shared" si="7"/>
        <v>0.11327398148925762</v>
      </c>
      <c r="K73">
        <v>26.59</v>
      </c>
      <c r="L73">
        <v>0.82</v>
      </c>
      <c r="M73">
        <v>27.66</v>
      </c>
      <c r="N73">
        <v>0.7</v>
      </c>
    </row>
    <row r="74" spans="1:14">
      <c r="A74" t="s">
        <v>75</v>
      </c>
      <c r="B74" t="s">
        <v>4</v>
      </c>
      <c r="C74" t="s">
        <v>5</v>
      </c>
      <c r="D74" t="s">
        <v>6</v>
      </c>
      <c r="E74">
        <f t="shared" si="4"/>
        <v>0.75499999999999989</v>
      </c>
      <c r="F74">
        <v>0.73031250000000003</v>
      </c>
      <c r="G74">
        <f t="shared" si="5"/>
        <v>26.225000000000001</v>
      </c>
      <c r="H74">
        <f t="shared" si="6"/>
        <v>5.690937320328706E-7</v>
      </c>
      <c r="I74">
        <v>6.1994697059588974E-6</v>
      </c>
      <c r="J74" s="2">
        <f t="shared" si="7"/>
        <v>9.1797163148625557E-2</v>
      </c>
      <c r="K74">
        <v>25.99</v>
      </c>
      <c r="L74">
        <v>0.82</v>
      </c>
      <c r="M74">
        <v>26.46</v>
      </c>
      <c r="N74">
        <v>0.69</v>
      </c>
    </row>
    <row r="75" spans="1:14">
      <c r="A75" t="s">
        <v>76</v>
      </c>
      <c r="B75" t="s">
        <v>4</v>
      </c>
      <c r="C75" t="s">
        <v>60</v>
      </c>
      <c r="D75" t="s">
        <v>6</v>
      </c>
      <c r="E75">
        <f t="shared" si="4"/>
        <v>0.71500000000000008</v>
      </c>
      <c r="F75">
        <v>0.73031250000000003</v>
      </c>
      <c r="G75">
        <f t="shared" si="5"/>
        <v>27.074999999999999</v>
      </c>
      <c r="H75">
        <f t="shared" si="6"/>
        <v>3.5709020605771718E-7</v>
      </c>
      <c r="I75">
        <v>3.2175346275463469E-6</v>
      </c>
      <c r="J75" s="2">
        <f t="shared" si="7"/>
        <v>0.11098255260426827</v>
      </c>
      <c r="K75">
        <v>26.83</v>
      </c>
      <c r="L75">
        <v>0.79</v>
      </c>
      <c r="M75">
        <v>27.32</v>
      </c>
      <c r="N75">
        <v>0.64</v>
      </c>
    </row>
    <row r="76" spans="1:14">
      <c r="A76" t="s">
        <v>77</v>
      </c>
      <c r="B76" t="s">
        <v>4</v>
      </c>
      <c r="C76" t="s">
        <v>60</v>
      </c>
      <c r="D76" t="s">
        <v>6</v>
      </c>
      <c r="E76">
        <f t="shared" si="4"/>
        <v>0.7350000000000001</v>
      </c>
      <c r="F76">
        <v>0.73031250000000003</v>
      </c>
      <c r="G76">
        <f t="shared" si="5"/>
        <v>27.195</v>
      </c>
      <c r="H76">
        <f t="shared" si="6"/>
        <v>3.3435128257927007E-7</v>
      </c>
      <c r="I76">
        <v>3.7246951443710583E-6</v>
      </c>
      <c r="J76" s="2">
        <f t="shared" si="7"/>
        <v>8.9766080073575449E-2</v>
      </c>
      <c r="K76">
        <v>26.99</v>
      </c>
      <c r="L76">
        <v>0.79</v>
      </c>
      <c r="M76">
        <v>27.4</v>
      </c>
      <c r="N76">
        <v>0.68</v>
      </c>
    </row>
    <row r="77" spans="1:14">
      <c r="A77" t="s">
        <v>78</v>
      </c>
      <c r="B77" t="s">
        <v>4</v>
      </c>
      <c r="C77" t="s">
        <v>60</v>
      </c>
      <c r="D77" t="s">
        <v>6</v>
      </c>
      <c r="E77">
        <f t="shared" si="4"/>
        <v>0.74</v>
      </c>
      <c r="F77">
        <v>0.73031250000000003</v>
      </c>
      <c r="G77">
        <f t="shared" si="5"/>
        <v>27.024999999999999</v>
      </c>
      <c r="H77">
        <f t="shared" si="6"/>
        <v>3.670152973345921E-7</v>
      </c>
      <c r="I77">
        <v>5.7619673166019792E-6</v>
      </c>
      <c r="J77" s="2">
        <f t="shared" si="7"/>
        <v>6.3696178261391637E-2</v>
      </c>
      <c r="K77">
        <v>26.85</v>
      </c>
      <c r="L77">
        <v>0.79</v>
      </c>
      <c r="M77">
        <v>27.2</v>
      </c>
      <c r="N77">
        <v>0.69</v>
      </c>
    </row>
    <row r="78" spans="1:14">
      <c r="A78" t="s">
        <v>79</v>
      </c>
      <c r="B78" t="s">
        <v>4</v>
      </c>
      <c r="C78" t="s">
        <v>60</v>
      </c>
      <c r="D78" t="s">
        <v>6</v>
      </c>
      <c r="E78">
        <f t="shared" si="4"/>
        <v>0.78</v>
      </c>
      <c r="F78">
        <v>0.73031250000000003</v>
      </c>
      <c r="G78">
        <f t="shared" si="5"/>
        <v>28.18</v>
      </c>
      <c r="H78">
        <f t="shared" si="6"/>
        <v>1.9482752634844609E-7</v>
      </c>
      <c r="I78">
        <v>2.6346876673897971E-6</v>
      </c>
      <c r="J78" s="2">
        <f t="shared" si="7"/>
        <v>7.3947105290648379E-2</v>
      </c>
      <c r="K78">
        <v>27.92</v>
      </c>
      <c r="L78">
        <v>0.84</v>
      </c>
      <c r="M78">
        <v>28.44</v>
      </c>
      <c r="N78">
        <v>0.72</v>
      </c>
    </row>
    <row r="79" spans="1:14">
      <c r="A79" t="s">
        <v>80</v>
      </c>
      <c r="B79" t="s">
        <v>4</v>
      </c>
      <c r="C79" t="s">
        <v>60</v>
      </c>
      <c r="D79" t="s">
        <v>6</v>
      </c>
      <c r="E79">
        <f t="shared" si="4"/>
        <v>0.755</v>
      </c>
      <c r="F79">
        <v>0.73031250000000003</v>
      </c>
      <c r="G79">
        <f t="shared" si="5"/>
        <v>26.61</v>
      </c>
      <c r="H79">
        <f t="shared" si="6"/>
        <v>4.6079297817546699E-7</v>
      </c>
      <c r="I79">
        <v>4.3606180080508909E-6</v>
      </c>
      <c r="J79" s="2">
        <f t="shared" si="7"/>
        <v>0.10567148448332722</v>
      </c>
      <c r="K79">
        <v>26.52</v>
      </c>
      <c r="L79">
        <v>0.76</v>
      </c>
      <c r="M79">
        <v>26.7</v>
      </c>
      <c r="N79">
        <v>0.75</v>
      </c>
    </row>
    <row r="80" spans="1:14">
      <c r="A80" t="s">
        <v>81</v>
      </c>
      <c r="B80" t="s">
        <v>4</v>
      </c>
      <c r="C80" t="s">
        <v>60</v>
      </c>
      <c r="D80" t="s">
        <v>6</v>
      </c>
      <c r="E80">
        <f t="shared" si="4"/>
        <v>0.74</v>
      </c>
      <c r="F80">
        <v>0.73031250000000003</v>
      </c>
      <c r="G80">
        <f t="shared" si="5"/>
        <v>28.04</v>
      </c>
      <c r="H80">
        <f t="shared" si="6"/>
        <v>2.1037191136631588E-7</v>
      </c>
      <c r="I80">
        <v>9.2986928806369483E-7</v>
      </c>
      <c r="J80" s="2">
        <f t="shared" si="7"/>
        <v>0.22623815418657603</v>
      </c>
      <c r="K80">
        <v>28.09</v>
      </c>
      <c r="L80">
        <v>0.69</v>
      </c>
      <c r="M80">
        <v>27.99</v>
      </c>
      <c r="N80">
        <v>0.79</v>
      </c>
    </row>
    <row r="81" spans="1:14">
      <c r="A81" t="s">
        <v>82</v>
      </c>
      <c r="B81" t="s">
        <v>4</v>
      </c>
      <c r="C81" t="s">
        <v>60</v>
      </c>
      <c r="D81" t="s">
        <v>6</v>
      </c>
      <c r="E81">
        <f t="shared" si="4"/>
        <v>0.745</v>
      </c>
      <c r="F81">
        <v>0.73031250000000003</v>
      </c>
      <c r="G81">
        <f t="shared" si="5"/>
        <v>26.134999999999998</v>
      </c>
      <c r="H81">
        <f t="shared" si="6"/>
        <v>5.9788135678866089E-7</v>
      </c>
      <c r="I81">
        <v>8.5210206246138656E-6</v>
      </c>
      <c r="J81" s="2">
        <f t="shared" si="7"/>
        <v>7.0165462933115971E-2</v>
      </c>
      <c r="K81">
        <v>25.53</v>
      </c>
      <c r="L81">
        <v>0.77</v>
      </c>
      <c r="M81">
        <v>26.74</v>
      </c>
      <c r="N81">
        <v>0.72</v>
      </c>
    </row>
    <row r="82" spans="1:14" ht="14" thickBot="1">
      <c r="A82" t="s">
        <v>83</v>
      </c>
      <c r="B82" t="s">
        <v>4</v>
      </c>
      <c r="C82" t="s">
        <v>60</v>
      </c>
      <c r="D82" t="s">
        <v>6</v>
      </c>
      <c r="E82">
        <f t="shared" si="4"/>
        <v>0.73499999999999999</v>
      </c>
      <c r="F82">
        <v>0.73031250000000003</v>
      </c>
      <c r="G82">
        <f t="shared" si="5"/>
        <v>26.939999999999998</v>
      </c>
      <c r="H82">
        <f t="shared" si="6"/>
        <v>3.8452515201876433E-7</v>
      </c>
      <c r="I82">
        <v>2.3017144451273015E-6</v>
      </c>
      <c r="J82" s="3">
        <f t="shared" si="7"/>
        <v>0.16706032011607647</v>
      </c>
      <c r="K82">
        <v>26.79</v>
      </c>
      <c r="L82">
        <v>0.77</v>
      </c>
      <c r="M82">
        <v>27.09</v>
      </c>
      <c r="N82">
        <v>0.7</v>
      </c>
    </row>
    <row r="84" spans="1:14">
      <c r="I84" t="s">
        <v>85</v>
      </c>
      <c r="J84">
        <f>AVERAGE(J51:J58)</f>
        <v>0.16510645493177573</v>
      </c>
    </row>
    <row r="85" spans="1:14">
      <c r="I85" t="s">
        <v>86</v>
      </c>
      <c r="J85">
        <f>AVERAGE(J59:J66)</f>
        <v>0.11366469430881587</v>
      </c>
    </row>
    <row r="86" spans="1:14">
      <c r="I86" t="s">
        <v>87</v>
      </c>
      <c r="J86">
        <f>AVERAGE(J67:J74)</f>
        <v>0.11312713626805156</v>
      </c>
    </row>
    <row r="87" spans="1:14">
      <c r="I87" t="s">
        <v>88</v>
      </c>
      <c r="J87">
        <f>AVERAGE(J75:J82)</f>
        <v>0.11344091724362243</v>
      </c>
    </row>
    <row r="88" spans="1:14">
      <c r="I88" t="s">
        <v>48</v>
      </c>
      <c r="J88">
        <f>AVERAGE(J51:J66)</f>
        <v>0.1393855746202958</v>
      </c>
    </row>
    <row r="89" spans="1:14">
      <c r="I89" t="s">
        <v>47</v>
      </c>
      <c r="J89">
        <f>AVERAGE(J67:J82)</f>
        <v>0.113284026755837</v>
      </c>
    </row>
    <row r="90" spans="1:14">
      <c r="I90" t="s">
        <v>89</v>
      </c>
      <c r="J90">
        <f>(SUM(J51:J58)+SUM(J67:J74))/16</f>
        <v>0.13911679559991363</v>
      </c>
    </row>
    <row r="91" spans="1:14">
      <c r="I91" t="s">
        <v>90</v>
      </c>
      <c r="J91">
        <f>(SUM(J59:J66)+SUM(J75:J82))/16</f>
        <v>0.11355280577621915</v>
      </c>
    </row>
    <row r="99" spans="1:14">
      <c r="A99" t="s">
        <v>23</v>
      </c>
      <c r="B99" t="s">
        <v>24</v>
      </c>
      <c r="C99" t="s">
        <v>25</v>
      </c>
      <c r="D99" t="s">
        <v>26</v>
      </c>
      <c r="E99" t="s">
        <v>44</v>
      </c>
      <c r="F99" t="s">
        <v>43</v>
      </c>
      <c r="G99" t="s">
        <v>45</v>
      </c>
      <c r="H99" t="s">
        <v>27</v>
      </c>
      <c r="I99" t="s">
        <v>46</v>
      </c>
      <c r="J99" t="s">
        <v>28</v>
      </c>
      <c r="K99" t="s">
        <v>30</v>
      </c>
      <c r="L99" t="s">
        <v>31</v>
      </c>
      <c r="M99" t="s">
        <v>33</v>
      </c>
      <c r="N99" t="s">
        <v>34</v>
      </c>
    </row>
    <row r="100" spans="1:14">
      <c r="A100" t="s">
        <v>92</v>
      </c>
      <c r="B100" t="s">
        <v>112</v>
      </c>
      <c r="C100" t="s">
        <v>114</v>
      </c>
      <c r="D100" t="s">
        <v>115</v>
      </c>
      <c r="E100">
        <f>(L100+N100)/2</f>
        <v>73.545000000000002</v>
      </c>
      <c r="F100">
        <f>AVERAGE(E100:E115)</f>
        <v>76.78</v>
      </c>
      <c r="G100">
        <f>(K100+M100)/2</f>
        <v>31.44</v>
      </c>
      <c r="H100">
        <f>1/((1+F100)^G100)</f>
        <v>3.5572304707627607E-60</v>
      </c>
      <c r="I100">
        <v>9.6674154305064349E-7</v>
      </c>
      <c r="J100">
        <f>H100/I100</f>
        <v>3.679608574115463E-54</v>
      </c>
      <c r="K100">
        <v>31.69</v>
      </c>
      <c r="L100">
        <v>72.680000000000007</v>
      </c>
      <c r="M100">
        <v>31.19</v>
      </c>
      <c r="N100">
        <v>74.41</v>
      </c>
    </row>
    <row r="101" spans="1:14">
      <c r="A101" t="s">
        <v>93</v>
      </c>
      <c r="B101" t="s">
        <v>112</v>
      </c>
      <c r="C101" t="s">
        <v>114</v>
      </c>
      <c r="D101" t="s">
        <v>115</v>
      </c>
      <c r="E101">
        <f t="shared" ref="E101:E120" si="8">(L101+N101)/2</f>
        <v>75.330000000000013</v>
      </c>
      <c r="F101">
        <v>76.78</v>
      </c>
      <c r="G101">
        <f t="shared" ref="G101:G119" si="9">(K101+M101)/2</f>
        <v>31.96</v>
      </c>
      <c r="H101">
        <f t="shared" ref="H101:H119" si="10">1/((1+F101)^G101)</f>
        <v>3.6970955559233508E-61</v>
      </c>
      <c r="I101">
        <v>4.5332938698697348E-7</v>
      </c>
      <c r="J101">
        <f t="shared" ref="J101:J115" si="11">H101/I101</f>
        <v>8.1554288383902805E-55</v>
      </c>
      <c r="K101">
        <v>32.380000000000003</v>
      </c>
      <c r="L101">
        <v>72.98</v>
      </c>
      <c r="M101">
        <v>31.54</v>
      </c>
      <c r="N101">
        <v>77.680000000000007</v>
      </c>
    </row>
    <row r="102" spans="1:14">
      <c r="A102" t="s">
        <v>94</v>
      </c>
      <c r="B102" t="s">
        <v>112</v>
      </c>
      <c r="C102" t="s">
        <v>114</v>
      </c>
      <c r="D102" t="s">
        <v>115</v>
      </c>
      <c r="E102">
        <f t="shared" si="8"/>
        <v>79.39</v>
      </c>
      <c r="F102">
        <v>76.78</v>
      </c>
      <c r="G102">
        <f t="shared" si="9"/>
        <v>31.43</v>
      </c>
      <c r="H102">
        <f t="shared" si="10"/>
        <v>3.7155292378260598E-60</v>
      </c>
      <c r="I102">
        <v>4.3086151841502998E-7</v>
      </c>
      <c r="J102">
        <f t="shared" si="11"/>
        <v>8.6234882416374296E-54</v>
      </c>
      <c r="K102">
        <v>31.3</v>
      </c>
      <c r="L102">
        <v>78.400000000000006</v>
      </c>
      <c r="M102">
        <v>31.56</v>
      </c>
      <c r="N102">
        <v>80.38</v>
      </c>
    </row>
    <row r="103" spans="1:14">
      <c r="A103" t="s">
        <v>95</v>
      </c>
      <c r="B103" t="s">
        <v>112</v>
      </c>
      <c r="C103" t="s">
        <v>114</v>
      </c>
      <c r="D103" t="s">
        <v>115</v>
      </c>
      <c r="E103">
        <f t="shared" si="8"/>
        <v>74.615000000000009</v>
      </c>
      <c r="F103">
        <v>76.78</v>
      </c>
      <c r="G103">
        <f t="shared" si="9"/>
        <v>31.72</v>
      </c>
      <c r="H103">
        <f t="shared" si="10"/>
        <v>1.0511603743490204E-60</v>
      </c>
      <c r="I103">
        <v>5.4895812965915405E-7</v>
      </c>
      <c r="J103">
        <f t="shared" si="11"/>
        <v>1.9148279578292825E-54</v>
      </c>
      <c r="K103">
        <v>31.56</v>
      </c>
      <c r="L103">
        <v>77.5</v>
      </c>
      <c r="M103">
        <v>31.88</v>
      </c>
      <c r="N103">
        <v>71.73</v>
      </c>
    </row>
    <row r="104" spans="1:14">
      <c r="A104" t="s">
        <v>96</v>
      </c>
      <c r="B104" t="s">
        <v>112</v>
      </c>
      <c r="C104" t="s">
        <v>114</v>
      </c>
      <c r="D104" t="s">
        <v>115</v>
      </c>
      <c r="E104">
        <f t="shared" si="8"/>
        <v>73.275000000000006</v>
      </c>
      <c r="F104">
        <v>76.78</v>
      </c>
      <c r="G104">
        <f t="shared" si="9"/>
        <v>32.129999999999995</v>
      </c>
      <c r="H104">
        <f t="shared" si="10"/>
        <v>1.7636529372189749E-61</v>
      </c>
      <c r="I104">
        <v>6.1891760050844901E-7</v>
      </c>
      <c r="J104">
        <f t="shared" si="11"/>
        <v>2.849576318027005E-55</v>
      </c>
      <c r="K104">
        <v>32.25</v>
      </c>
      <c r="L104">
        <v>73.8</v>
      </c>
      <c r="M104">
        <v>32.01</v>
      </c>
      <c r="N104">
        <v>72.75</v>
      </c>
    </row>
    <row r="105" spans="1:14">
      <c r="A105" t="s">
        <v>97</v>
      </c>
      <c r="B105" t="s">
        <v>112</v>
      </c>
      <c r="C105" t="s">
        <v>114</v>
      </c>
      <c r="D105" t="s">
        <v>115</v>
      </c>
      <c r="E105">
        <f t="shared" si="8"/>
        <v>81.935000000000002</v>
      </c>
      <c r="F105">
        <v>76.78</v>
      </c>
      <c r="G105">
        <f t="shared" si="9"/>
        <v>31.57</v>
      </c>
      <c r="H105">
        <f t="shared" si="10"/>
        <v>2.0197572313939098E-60</v>
      </c>
      <c r="I105">
        <v>9.3210429329471818E-7</v>
      </c>
      <c r="J105">
        <f t="shared" si="11"/>
        <v>2.1668790133501629E-54</v>
      </c>
      <c r="K105">
        <v>31.72</v>
      </c>
      <c r="L105">
        <v>83.11</v>
      </c>
      <c r="M105">
        <v>31.42</v>
      </c>
      <c r="N105">
        <v>80.760000000000005</v>
      </c>
    </row>
    <row r="106" spans="1:14">
      <c r="A106" t="s">
        <v>98</v>
      </c>
      <c r="B106" t="s">
        <v>112</v>
      </c>
      <c r="C106" t="s">
        <v>114</v>
      </c>
      <c r="D106" t="s">
        <v>115</v>
      </c>
      <c r="E106">
        <f t="shared" si="8"/>
        <v>79.615000000000009</v>
      </c>
      <c r="F106">
        <v>76.78</v>
      </c>
      <c r="G106">
        <f t="shared" si="9"/>
        <v>31.645</v>
      </c>
      <c r="H106">
        <f t="shared" si="10"/>
        <v>1.4570822788868936E-60</v>
      </c>
      <c r="I106">
        <v>5.3438106768265176E-7</v>
      </c>
      <c r="J106">
        <f t="shared" si="11"/>
        <v>2.7266727191618965E-54</v>
      </c>
      <c r="K106">
        <v>31.66</v>
      </c>
      <c r="L106">
        <v>79.89</v>
      </c>
      <c r="M106">
        <v>31.63</v>
      </c>
      <c r="N106">
        <v>79.34</v>
      </c>
    </row>
    <row r="107" spans="1:14">
      <c r="A107" t="s">
        <v>99</v>
      </c>
      <c r="B107" t="s">
        <v>112</v>
      </c>
      <c r="C107" t="s">
        <v>114</v>
      </c>
      <c r="D107" t="s">
        <v>115</v>
      </c>
      <c r="E107">
        <f t="shared" si="8"/>
        <v>74.344999999999999</v>
      </c>
      <c r="F107">
        <v>76.78</v>
      </c>
      <c r="G107">
        <f t="shared" si="9"/>
        <v>31.055</v>
      </c>
      <c r="H107">
        <f t="shared" si="10"/>
        <v>1.9014992577056255E-59</v>
      </c>
      <c r="I107">
        <v>1.0938819071782644E-6</v>
      </c>
      <c r="J107">
        <f t="shared" si="11"/>
        <v>1.7383039661115337E-53</v>
      </c>
      <c r="K107">
        <v>30.98</v>
      </c>
      <c r="L107">
        <v>79.08</v>
      </c>
      <c r="M107">
        <v>31.13</v>
      </c>
      <c r="N107">
        <v>69.61</v>
      </c>
    </row>
    <row r="108" spans="1:14">
      <c r="A108" t="s">
        <v>100</v>
      </c>
      <c r="B108" t="s">
        <v>113</v>
      </c>
      <c r="C108" t="s">
        <v>114</v>
      </c>
      <c r="D108" t="s">
        <v>115</v>
      </c>
      <c r="E108">
        <f t="shared" si="8"/>
        <v>74.86</v>
      </c>
      <c r="F108">
        <v>76.78</v>
      </c>
      <c r="G108">
        <f t="shared" si="9"/>
        <v>32.015000000000001</v>
      </c>
      <c r="H108">
        <f t="shared" si="10"/>
        <v>2.9097986560320228E-61</v>
      </c>
      <c r="I108">
        <v>4.6109225762760132E-7</v>
      </c>
      <c r="J108">
        <f t="shared" si="11"/>
        <v>6.3106647485330493E-55</v>
      </c>
      <c r="K108">
        <v>31.79</v>
      </c>
      <c r="L108">
        <v>80.23</v>
      </c>
      <c r="M108">
        <v>32.24</v>
      </c>
      <c r="N108">
        <v>69.489999999999995</v>
      </c>
    </row>
    <row r="109" spans="1:14">
      <c r="A109" t="s">
        <v>101</v>
      </c>
      <c r="B109" t="s">
        <v>113</v>
      </c>
      <c r="C109" t="s">
        <v>114</v>
      </c>
      <c r="D109" t="s">
        <v>115</v>
      </c>
      <c r="E109">
        <f t="shared" si="8"/>
        <v>79.91</v>
      </c>
      <c r="F109">
        <v>76.78</v>
      </c>
      <c r="G109">
        <f t="shared" si="9"/>
        <v>32.56</v>
      </c>
      <c r="H109">
        <f t="shared" si="10"/>
        <v>2.7123136668552637E-62</v>
      </c>
      <c r="I109">
        <v>1.5820281290351116E-7</v>
      </c>
      <c r="J109">
        <f t="shared" si="11"/>
        <v>1.7144535024857744E-55</v>
      </c>
      <c r="K109">
        <v>32.24</v>
      </c>
      <c r="L109">
        <v>80.48</v>
      </c>
      <c r="M109">
        <v>32.880000000000003</v>
      </c>
      <c r="N109">
        <v>79.34</v>
      </c>
    </row>
    <row r="110" spans="1:14">
      <c r="A110" t="s">
        <v>102</v>
      </c>
      <c r="B110" t="s">
        <v>113</v>
      </c>
      <c r="C110" t="s">
        <v>114</v>
      </c>
      <c r="D110" t="s">
        <v>115</v>
      </c>
      <c r="E110">
        <f t="shared" si="8"/>
        <v>78.074999999999989</v>
      </c>
      <c r="F110">
        <v>76.78</v>
      </c>
      <c r="G110">
        <f t="shared" si="9"/>
        <v>31.52</v>
      </c>
      <c r="H110">
        <f t="shared" si="10"/>
        <v>2.5109760400852931E-60</v>
      </c>
      <c r="I110">
        <v>4.655912380735723E-7</v>
      </c>
      <c r="J110">
        <f t="shared" si="11"/>
        <v>5.3930912670837482E-54</v>
      </c>
      <c r="K110">
        <v>31.07</v>
      </c>
      <c r="L110">
        <v>79.05</v>
      </c>
      <c r="M110">
        <v>31.97</v>
      </c>
      <c r="N110">
        <v>77.099999999999994</v>
      </c>
    </row>
    <row r="111" spans="1:14" s="6" customFormat="1">
      <c r="A111" s="6" t="s">
        <v>103</v>
      </c>
      <c r="B111" s="6" t="s">
        <v>113</v>
      </c>
      <c r="C111" s="6" t="s">
        <v>114</v>
      </c>
      <c r="D111" s="6" t="s">
        <v>115</v>
      </c>
      <c r="E111" s="6">
        <f t="shared" si="8"/>
        <v>79.09</v>
      </c>
      <c r="F111" s="6">
        <v>76.78</v>
      </c>
      <c r="G111" s="6">
        <f t="shared" si="9"/>
        <v>29.395</v>
      </c>
      <c r="H111" s="6">
        <f t="shared" si="10"/>
        <v>2.6178028647732984E-56</v>
      </c>
      <c r="I111" s="6">
        <v>1.6369982098044061E-6</v>
      </c>
      <c r="J111" s="6">
        <f t="shared" si="11"/>
        <v>1.5991482758469736E-50</v>
      </c>
      <c r="K111" s="6">
        <v>29.38</v>
      </c>
      <c r="L111" s="6">
        <v>78.03</v>
      </c>
      <c r="M111" s="6">
        <v>29.41</v>
      </c>
      <c r="N111" s="6">
        <v>80.150000000000006</v>
      </c>
    </row>
    <row r="112" spans="1:14">
      <c r="A112" t="s">
        <v>104</v>
      </c>
      <c r="B112" t="s">
        <v>113</v>
      </c>
      <c r="C112" t="s">
        <v>114</v>
      </c>
      <c r="D112" t="s">
        <v>115</v>
      </c>
      <c r="E112">
        <f t="shared" si="8"/>
        <v>76.05</v>
      </c>
      <c r="F112">
        <v>76.78</v>
      </c>
      <c r="G112">
        <f t="shared" si="9"/>
        <v>31.365000000000002</v>
      </c>
      <c r="H112">
        <f t="shared" si="10"/>
        <v>4.9309102657858677E-60</v>
      </c>
      <c r="I112">
        <v>3.4641793444318926E-7</v>
      </c>
      <c r="J112">
        <f t="shared" si="11"/>
        <v>1.4233992456861415E-53</v>
      </c>
      <c r="K112">
        <v>31.05</v>
      </c>
      <c r="L112">
        <v>74.38</v>
      </c>
      <c r="M112">
        <v>31.68</v>
      </c>
      <c r="N112">
        <v>77.72</v>
      </c>
    </row>
    <row r="113" spans="1:14">
      <c r="A113" t="s">
        <v>105</v>
      </c>
      <c r="B113" t="s">
        <v>113</v>
      </c>
      <c r="C113" t="s">
        <v>114</v>
      </c>
      <c r="D113" t="s">
        <v>115</v>
      </c>
      <c r="E113">
        <f t="shared" si="8"/>
        <v>80.19</v>
      </c>
      <c r="F113">
        <v>76.78</v>
      </c>
      <c r="G113">
        <f t="shared" si="9"/>
        <v>30.68</v>
      </c>
      <c r="H113">
        <f t="shared" si="10"/>
        <v>9.7313173860811048E-59</v>
      </c>
      <c r="I113">
        <v>9.4021281431666106E-7</v>
      </c>
      <c r="J113">
        <f t="shared" si="11"/>
        <v>1.0350122055243148E-52</v>
      </c>
      <c r="K113">
        <v>30.63</v>
      </c>
      <c r="L113">
        <v>83.11</v>
      </c>
      <c r="M113">
        <v>30.73</v>
      </c>
      <c r="N113">
        <v>77.27</v>
      </c>
    </row>
    <row r="114" spans="1:14">
      <c r="A114" t="s">
        <v>106</v>
      </c>
      <c r="B114" t="s">
        <v>113</v>
      </c>
      <c r="C114" t="s">
        <v>114</v>
      </c>
      <c r="D114" t="s">
        <v>115</v>
      </c>
      <c r="E114">
        <f t="shared" si="8"/>
        <v>72.5</v>
      </c>
      <c r="F114">
        <v>76.78</v>
      </c>
      <c r="G114">
        <f t="shared" si="9"/>
        <v>31.07</v>
      </c>
      <c r="H114">
        <f t="shared" si="10"/>
        <v>1.7812838940316904E-59</v>
      </c>
      <c r="I114">
        <v>8.4302792365708643E-7</v>
      </c>
      <c r="J114">
        <f t="shared" si="11"/>
        <v>2.1129595403013638E-53</v>
      </c>
      <c r="K114">
        <v>31.06</v>
      </c>
      <c r="L114">
        <v>73.260000000000005</v>
      </c>
      <c r="M114">
        <v>31.08</v>
      </c>
      <c r="N114">
        <v>71.739999999999995</v>
      </c>
    </row>
    <row r="115" spans="1:14">
      <c r="A115" t="s">
        <v>107</v>
      </c>
      <c r="B115" t="s">
        <v>113</v>
      </c>
      <c r="C115" t="s">
        <v>114</v>
      </c>
      <c r="D115" t="s">
        <v>115</v>
      </c>
      <c r="E115">
        <f t="shared" si="8"/>
        <v>75.754999999999995</v>
      </c>
      <c r="F115">
        <v>76.78</v>
      </c>
      <c r="G115">
        <f t="shared" si="9"/>
        <v>32.225000000000001</v>
      </c>
      <c r="H115">
        <f t="shared" si="10"/>
        <v>1.1662205014909429E-61</v>
      </c>
      <c r="I115">
        <v>6.623643653989286E-7</v>
      </c>
      <c r="J115">
        <f t="shared" si="11"/>
        <v>1.7606933017728872E-55</v>
      </c>
      <c r="K115">
        <v>32.56</v>
      </c>
      <c r="L115">
        <v>69.849999999999994</v>
      </c>
      <c r="M115">
        <v>31.89</v>
      </c>
      <c r="N115">
        <v>81.66</v>
      </c>
    </row>
    <row r="116" spans="1:14">
      <c r="A116" t="s">
        <v>108</v>
      </c>
      <c r="E116">
        <f t="shared" si="8"/>
        <v>79.925000000000011</v>
      </c>
      <c r="F116">
        <v>76.78</v>
      </c>
      <c r="G116">
        <f t="shared" si="9"/>
        <v>24.27</v>
      </c>
      <c r="H116">
        <f t="shared" si="10"/>
        <v>1.284207272611376E-46</v>
      </c>
      <c r="K116">
        <v>24.14</v>
      </c>
      <c r="L116">
        <v>79.7</v>
      </c>
      <c r="M116">
        <v>24.4</v>
      </c>
      <c r="N116">
        <v>80.150000000000006</v>
      </c>
    </row>
    <row r="117" spans="1:14">
      <c r="A117" t="s">
        <v>109</v>
      </c>
      <c r="E117">
        <f t="shared" si="8"/>
        <v>81.35499999999999</v>
      </c>
      <c r="F117">
        <v>76.78</v>
      </c>
      <c r="G117">
        <f t="shared" si="9"/>
        <v>27.615000000000002</v>
      </c>
      <c r="H117">
        <f t="shared" si="10"/>
        <v>6.0768969210894592E-53</v>
      </c>
      <c r="K117">
        <v>27.26</v>
      </c>
      <c r="L117">
        <v>80.209999999999994</v>
      </c>
      <c r="M117">
        <v>27.97</v>
      </c>
      <c r="N117">
        <v>82.5</v>
      </c>
    </row>
    <row r="118" spans="1:14">
      <c r="A118" t="s">
        <v>110</v>
      </c>
      <c r="E118">
        <f t="shared" si="8"/>
        <v>82.245000000000005</v>
      </c>
      <c r="F118">
        <v>76.78</v>
      </c>
      <c r="G118">
        <f t="shared" si="9"/>
        <v>31.655000000000001</v>
      </c>
      <c r="H118">
        <f t="shared" si="10"/>
        <v>1.3950038202088149E-60</v>
      </c>
      <c r="I118" t="s">
        <v>1</v>
      </c>
      <c r="J118">
        <f>AVERAGE(J100:J107)</f>
        <v>4.699377085356412E-54</v>
      </c>
      <c r="K118">
        <v>31.49</v>
      </c>
      <c r="L118">
        <v>82.56</v>
      </c>
      <c r="M118">
        <v>31.82</v>
      </c>
      <c r="N118">
        <v>81.93</v>
      </c>
    </row>
    <row r="119" spans="1:14">
      <c r="A119" t="s">
        <v>111</v>
      </c>
      <c r="E119">
        <f t="shared" si="8"/>
        <v>69.835000000000008</v>
      </c>
      <c r="F119">
        <v>76.78</v>
      </c>
      <c r="G119">
        <f t="shared" si="9"/>
        <v>36.334999999999994</v>
      </c>
      <c r="H119">
        <f t="shared" si="10"/>
        <v>1.9738468062928646E-69</v>
      </c>
      <c r="I119" t="s">
        <v>2</v>
      </c>
      <c r="J119">
        <f>AVERAGE(J108:J115)</f>
        <v>2.0170899049130503E-51</v>
      </c>
      <c r="K119">
        <v>36.619999999999997</v>
      </c>
      <c r="L119">
        <v>73.41</v>
      </c>
      <c r="M119">
        <v>36.049999999999997</v>
      </c>
      <c r="N119">
        <v>66.260000000000005</v>
      </c>
    </row>
    <row r="121" spans="1:14">
      <c r="H121" t="s">
        <v>116</v>
      </c>
      <c r="I121" t="s">
        <v>0</v>
      </c>
    </row>
    <row r="122" spans="1:14">
      <c r="G122">
        <f>LOG(H122)</f>
        <v>-45.891364874953673</v>
      </c>
      <c r="H122">
        <v>1.284207272611376E-46</v>
      </c>
      <c r="I122">
        <v>1.284207272611376E-46</v>
      </c>
      <c r="J122">
        <f>LOG(I122:I125)</f>
        <v>-45.891364874953673</v>
      </c>
      <c r="K122" s="4"/>
      <c r="L122">
        <v>6.3106647485330493E-55</v>
      </c>
    </row>
    <row r="123" spans="1:14">
      <c r="G123">
        <f t="shared" ref="G123:G125" si="12">LOG(H123)</f>
        <v>-52.216318130277948</v>
      </c>
      <c r="H123">
        <v>6.0768969210894592E-53</v>
      </c>
      <c r="I123">
        <f>I122/10</f>
        <v>1.284207272611376E-47</v>
      </c>
      <c r="J123">
        <f t="shared" ref="J123:J125" si="13">LOG(I123:I126)</f>
        <v>-46.891364874953673</v>
      </c>
      <c r="K123" s="5"/>
      <c r="L123">
        <v>1.7144535024857744E-55</v>
      </c>
    </row>
    <row r="124" spans="1:14">
      <c r="G124">
        <f t="shared" si="12"/>
        <v>-59.855424603076159</v>
      </c>
      <c r="H124">
        <v>1.3950038202088149E-60</v>
      </c>
      <c r="I124">
        <f>I123/10</f>
        <v>1.2842072726113759E-48</v>
      </c>
      <c r="J124">
        <f t="shared" si="13"/>
        <v>-47.891364874953666</v>
      </c>
      <c r="K124" s="5"/>
      <c r="L124">
        <v>5.3930912670837482E-54</v>
      </c>
    </row>
    <row r="125" spans="1:14">
      <c r="G125">
        <f t="shared" si="12"/>
        <v>-68.704686556713696</v>
      </c>
      <c r="H125">
        <v>1.9738468062928646E-69</v>
      </c>
      <c r="I125">
        <f>I124/10</f>
        <v>1.284207272611376E-49</v>
      </c>
      <c r="J125">
        <f t="shared" si="13"/>
        <v>-48.891364874953673</v>
      </c>
      <c r="L125">
        <v>0</v>
      </c>
    </row>
    <row r="126" spans="1:14">
      <c r="L126">
        <v>1.4233992456861415E-53</v>
      </c>
    </row>
    <row r="127" spans="1:14">
      <c r="L127">
        <v>1.0350122055243148E-52</v>
      </c>
    </row>
    <row r="128" spans="1:14">
      <c r="L128">
        <v>2.1129595403013638E-53</v>
      </c>
    </row>
    <row r="129" spans="12:12">
      <c r="L129">
        <v>1.7606933017728872E-55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91"/>
  <sheetViews>
    <sheetView view="pageLayout" topLeftCell="A2" workbookViewId="0">
      <selection activeCell="J51" sqref="J51:J58"/>
    </sheetView>
  </sheetViews>
  <sheetFormatPr baseColWidth="10" defaultRowHeight="13"/>
  <cols>
    <col min="8" max="8" width="12" bestFit="1" customWidth="1"/>
    <col min="10" max="10" width="12" bestFit="1" customWidth="1"/>
  </cols>
  <sheetData>
    <row r="1" spans="1:20" ht="14" thickBot="1">
      <c r="A1" t="s">
        <v>23</v>
      </c>
      <c r="B1" t="s">
        <v>24</v>
      </c>
      <c r="C1" t="s">
        <v>25</v>
      </c>
      <c r="D1" t="s">
        <v>26</v>
      </c>
      <c r="E1" t="s">
        <v>44</v>
      </c>
      <c r="F1" t="s">
        <v>43</v>
      </c>
      <c r="G1" t="s">
        <v>45</v>
      </c>
      <c r="H1" t="s">
        <v>27</v>
      </c>
      <c r="I1" t="s">
        <v>46</v>
      </c>
      <c r="J1" t="s">
        <v>28</v>
      </c>
      <c r="K1" t="s">
        <v>30</v>
      </c>
      <c r="L1" t="s">
        <v>31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</row>
    <row r="2" spans="1:20">
      <c r="A2" t="s">
        <v>50</v>
      </c>
      <c r="B2" t="s">
        <v>15</v>
      </c>
      <c r="C2" t="s">
        <v>5</v>
      </c>
      <c r="D2" t="s">
        <v>51</v>
      </c>
      <c r="E2">
        <v>0.89</v>
      </c>
      <c r="F2">
        <f>AVERAGE(E2:E33)</f>
        <v>0.90099999999999991</v>
      </c>
      <c r="G2">
        <v>37.07</v>
      </c>
      <c r="H2">
        <f>1/((1+F2)^G2)</f>
        <v>4.5512734310274525E-11</v>
      </c>
      <c r="I2">
        <v>9.4010183666795821E-7</v>
      </c>
      <c r="J2" s="1">
        <f>H2/I2</f>
        <v>4.8412557592257438E-5</v>
      </c>
      <c r="K2">
        <v>37.07</v>
      </c>
      <c r="L2">
        <v>0.89</v>
      </c>
    </row>
    <row r="3" spans="1:20">
      <c r="A3" t="s">
        <v>52</v>
      </c>
      <c r="B3" t="s">
        <v>15</v>
      </c>
      <c r="C3" t="s">
        <v>5</v>
      </c>
      <c r="D3" t="s">
        <v>51</v>
      </c>
      <c r="E3">
        <v>1.03</v>
      </c>
      <c r="F3">
        <v>0.90099999999999991</v>
      </c>
      <c r="G3">
        <v>30.69</v>
      </c>
      <c r="H3">
        <f t="shared" ref="H3:H33" si="0">1/((1+F3)^G3)</f>
        <v>2.741819326793262E-9</v>
      </c>
      <c r="I3">
        <v>4.6445194370215844E-6</v>
      </c>
      <c r="J3" s="2">
        <f t="shared" ref="J3:J33" si="1">H3/I3</f>
        <v>5.9033434222239428E-4</v>
      </c>
      <c r="K3">
        <v>30.69</v>
      </c>
      <c r="L3">
        <v>1.03</v>
      </c>
    </row>
    <row r="4" spans="1:20">
      <c r="A4" t="s">
        <v>53</v>
      </c>
      <c r="B4" t="s">
        <v>15</v>
      </c>
      <c r="C4" t="s">
        <v>5</v>
      </c>
      <c r="D4" t="s">
        <v>51</v>
      </c>
      <c r="E4">
        <v>0.755</v>
      </c>
      <c r="F4">
        <v>0.90099999999999991</v>
      </c>
      <c r="G4">
        <v>30.97</v>
      </c>
      <c r="H4">
        <f t="shared" si="0"/>
        <v>2.2904659538301682E-9</v>
      </c>
      <c r="I4">
        <v>7.9817408967590867E-6</v>
      </c>
      <c r="J4" s="2">
        <f t="shared" si="1"/>
        <v>2.8696320557839594E-4</v>
      </c>
      <c r="K4">
        <v>30.97</v>
      </c>
      <c r="L4">
        <v>0.755</v>
      </c>
    </row>
    <row r="5" spans="1:20">
      <c r="A5" t="s">
        <v>54</v>
      </c>
      <c r="B5" t="s">
        <v>15</v>
      </c>
      <c r="C5" t="s">
        <v>5</v>
      </c>
      <c r="D5" t="s">
        <v>51</v>
      </c>
      <c r="E5">
        <v>0.87</v>
      </c>
      <c r="F5">
        <v>0.90099999999999991</v>
      </c>
      <c r="G5">
        <v>37.369999999999997</v>
      </c>
      <c r="H5">
        <f t="shared" si="0"/>
        <v>3.7535161839012041E-11</v>
      </c>
      <c r="I5">
        <v>4.5432251705932555E-6</v>
      </c>
      <c r="J5" s="2">
        <f t="shared" si="1"/>
        <v>8.2617877013810196E-6</v>
      </c>
      <c r="K5">
        <v>37.369999999999997</v>
      </c>
      <c r="L5">
        <v>0.87</v>
      </c>
    </row>
    <row r="6" spans="1:20">
      <c r="A6" t="s">
        <v>55</v>
      </c>
      <c r="B6" t="s">
        <v>15</v>
      </c>
      <c r="C6" t="s">
        <v>5</v>
      </c>
      <c r="D6" t="s">
        <v>51</v>
      </c>
      <c r="E6">
        <v>0.77500000000000002</v>
      </c>
      <c r="F6">
        <v>0.90099999999999991</v>
      </c>
      <c r="G6">
        <v>32.36</v>
      </c>
      <c r="H6">
        <f t="shared" si="0"/>
        <v>9.3786147875270126E-10</v>
      </c>
      <c r="I6">
        <v>1.4576098743762474E-6</v>
      </c>
      <c r="J6" s="2">
        <f t="shared" si="1"/>
        <v>6.4342420783478755E-4</v>
      </c>
      <c r="K6">
        <v>32.36</v>
      </c>
      <c r="L6">
        <v>0.77500000000000002</v>
      </c>
    </row>
    <row r="7" spans="1:20">
      <c r="A7" t="s">
        <v>56</v>
      </c>
      <c r="B7" t="s">
        <v>15</v>
      </c>
      <c r="C7" t="s">
        <v>5</v>
      </c>
      <c r="D7" t="s">
        <v>51</v>
      </c>
      <c r="E7">
        <v>0.93</v>
      </c>
      <c r="F7">
        <v>0.90099999999999991</v>
      </c>
      <c r="G7">
        <v>34.06</v>
      </c>
      <c r="H7">
        <f t="shared" si="0"/>
        <v>3.1467996961550832E-10</v>
      </c>
      <c r="I7">
        <v>9.9459950223019927E-7</v>
      </c>
      <c r="J7" s="2">
        <f t="shared" si="1"/>
        <v>3.1638862568289912E-4</v>
      </c>
      <c r="K7">
        <v>34.06</v>
      </c>
      <c r="L7">
        <v>0.93</v>
      </c>
    </row>
    <row r="8" spans="1:20">
      <c r="A8" t="s">
        <v>57</v>
      </c>
      <c r="B8" t="s">
        <v>15</v>
      </c>
      <c r="C8" t="s">
        <v>5</v>
      </c>
      <c r="D8" t="s">
        <v>51</v>
      </c>
      <c r="E8">
        <v>0.96499999999999997</v>
      </c>
      <c r="F8">
        <v>0.90099999999999991</v>
      </c>
      <c r="G8">
        <v>34.36</v>
      </c>
      <c r="H8">
        <f t="shared" si="0"/>
        <v>2.5952217035545124E-10</v>
      </c>
      <c r="I8">
        <v>3.6531128680760389E-6</v>
      </c>
      <c r="J8" s="2">
        <f t="shared" si="1"/>
        <v>7.1041377512141339E-5</v>
      </c>
      <c r="K8">
        <v>34.36</v>
      </c>
      <c r="L8">
        <v>0.96499999999999997</v>
      </c>
    </row>
    <row r="9" spans="1:20">
      <c r="A9" t="s">
        <v>58</v>
      </c>
      <c r="B9" t="s">
        <v>15</v>
      </c>
      <c r="C9" t="s">
        <v>5</v>
      </c>
      <c r="D9" t="s">
        <v>51</v>
      </c>
      <c r="E9">
        <v>1.0049999999999999</v>
      </c>
      <c r="F9">
        <v>0.90099999999999991</v>
      </c>
      <c r="G9">
        <v>31.24</v>
      </c>
      <c r="H9">
        <f t="shared" si="0"/>
        <v>1.9257445130817946E-9</v>
      </c>
      <c r="I9">
        <v>1.2375536236653417E-5</v>
      </c>
      <c r="J9" s="2">
        <f t="shared" si="1"/>
        <v>1.556089753410599E-4</v>
      </c>
      <c r="K9">
        <v>31.24</v>
      </c>
      <c r="L9">
        <v>1.0049999999999999</v>
      </c>
    </row>
    <row r="10" spans="1:20">
      <c r="A10" t="s">
        <v>59</v>
      </c>
      <c r="B10" t="s">
        <v>15</v>
      </c>
      <c r="C10" t="s">
        <v>60</v>
      </c>
      <c r="D10" t="s">
        <v>51</v>
      </c>
      <c r="E10">
        <v>0.66500000000000004</v>
      </c>
      <c r="F10">
        <v>0.90099999999999991</v>
      </c>
      <c r="G10">
        <v>38.08</v>
      </c>
      <c r="H10">
        <f t="shared" si="0"/>
        <v>2.3788167605238866E-11</v>
      </c>
      <c r="I10">
        <v>4.5187834364184103E-7</v>
      </c>
      <c r="J10" s="2">
        <f t="shared" si="1"/>
        <v>5.2642858282434926E-5</v>
      </c>
      <c r="K10">
        <v>38.08</v>
      </c>
      <c r="L10">
        <v>0.66500000000000004</v>
      </c>
    </row>
    <row r="11" spans="1:20">
      <c r="A11" t="s">
        <v>61</v>
      </c>
      <c r="B11" t="s">
        <v>15</v>
      </c>
      <c r="C11" t="s">
        <v>60</v>
      </c>
      <c r="D11" t="s">
        <v>51</v>
      </c>
      <c r="E11">
        <v>0.93</v>
      </c>
      <c r="F11">
        <v>0.90099999999999991</v>
      </c>
      <c r="G11">
        <v>33.03</v>
      </c>
      <c r="H11">
        <f t="shared" si="0"/>
        <v>6.0984670256611185E-10</v>
      </c>
      <c r="I11">
        <v>2.2655401353276473E-6</v>
      </c>
      <c r="J11" s="2">
        <f t="shared" si="1"/>
        <v>2.691837999497257E-4</v>
      </c>
      <c r="K11">
        <v>33.03</v>
      </c>
      <c r="L11">
        <v>0.93</v>
      </c>
    </row>
    <row r="12" spans="1:20">
      <c r="A12" t="s">
        <v>62</v>
      </c>
      <c r="B12" t="s">
        <v>15</v>
      </c>
      <c r="C12" t="s">
        <v>60</v>
      </c>
      <c r="D12" t="s">
        <v>51</v>
      </c>
      <c r="E12">
        <v>0.95</v>
      </c>
      <c r="F12">
        <v>0.90099999999999991</v>
      </c>
      <c r="G12">
        <v>31.86</v>
      </c>
      <c r="H12">
        <f t="shared" si="0"/>
        <v>1.2930929879466933E-9</v>
      </c>
      <c r="I12">
        <v>1.7184931764465246E-5</v>
      </c>
      <c r="J12" s="2">
        <f t="shared" si="1"/>
        <v>7.524574468317251E-5</v>
      </c>
      <c r="K12">
        <v>31.86</v>
      </c>
      <c r="L12">
        <v>0.95</v>
      </c>
    </row>
    <row r="13" spans="1:20">
      <c r="A13" t="s">
        <v>63</v>
      </c>
      <c r="B13" t="s">
        <v>15</v>
      </c>
      <c r="C13" t="s">
        <v>60</v>
      </c>
      <c r="D13" t="s">
        <v>51</v>
      </c>
      <c r="F13">
        <v>0.90099999999999991</v>
      </c>
      <c r="G13">
        <v>0</v>
      </c>
      <c r="J13" s="2"/>
      <c r="K13">
        <v>0</v>
      </c>
      <c r="L13" t="e">
        <v>#VALUE!</v>
      </c>
    </row>
    <row r="14" spans="1:20">
      <c r="A14" t="s">
        <v>64</v>
      </c>
      <c r="B14" t="s">
        <v>15</v>
      </c>
      <c r="C14" t="s">
        <v>60</v>
      </c>
      <c r="D14" t="s">
        <v>51</v>
      </c>
      <c r="E14">
        <v>0.9</v>
      </c>
      <c r="F14">
        <v>0.90099999999999991</v>
      </c>
      <c r="G14">
        <v>34.31</v>
      </c>
      <c r="H14">
        <f t="shared" si="0"/>
        <v>2.6799307403600193E-10</v>
      </c>
      <c r="I14">
        <v>1.7732335922005138E-6</v>
      </c>
      <c r="J14" s="2">
        <f t="shared" si="1"/>
        <v>1.5113241437267889E-4</v>
      </c>
      <c r="K14">
        <v>34.31</v>
      </c>
      <c r="L14">
        <v>0.9</v>
      </c>
    </row>
    <row r="15" spans="1:20">
      <c r="A15" t="s">
        <v>65</v>
      </c>
      <c r="B15" t="s">
        <v>15</v>
      </c>
      <c r="C15" t="s">
        <v>60</v>
      </c>
      <c r="D15" t="s">
        <v>51</v>
      </c>
      <c r="E15">
        <v>0.69499999999999995</v>
      </c>
      <c r="F15">
        <v>0.90099999999999991</v>
      </c>
      <c r="G15">
        <v>38.74</v>
      </c>
      <c r="H15">
        <f t="shared" si="0"/>
        <v>1.5567998914149903E-11</v>
      </c>
      <c r="I15">
        <v>8.2764458846403216E-7</v>
      </c>
      <c r="J15" s="2">
        <f t="shared" si="1"/>
        <v>1.8810005080854168E-5</v>
      </c>
      <c r="K15">
        <v>38.74</v>
      </c>
      <c r="L15">
        <v>0.69499999999999995</v>
      </c>
    </row>
    <row r="16" spans="1:20">
      <c r="A16" t="s">
        <v>66</v>
      </c>
      <c r="B16" t="s">
        <v>15</v>
      </c>
      <c r="C16" t="s">
        <v>60</v>
      </c>
      <c r="D16" t="s">
        <v>51</v>
      </c>
      <c r="E16">
        <v>0.85499999999999998</v>
      </c>
      <c r="F16">
        <v>0.90099999999999991</v>
      </c>
      <c r="G16">
        <v>37.54</v>
      </c>
      <c r="H16">
        <f t="shared" si="0"/>
        <v>3.3652035072596414E-11</v>
      </c>
      <c r="I16">
        <v>1.2546400304650013E-7</v>
      </c>
      <c r="J16" s="2">
        <f t="shared" si="1"/>
        <v>2.682206390316123E-4</v>
      </c>
      <c r="K16">
        <v>37.54</v>
      </c>
      <c r="L16">
        <v>0.85499999999999998</v>
      </c>
    </row>
    <row r="17" spans="1:12">
      <c r="A17" t="s">
        <v>67</v>
      </c>
      <c r="B17" t="s">
        <v>15</v>
      </c>
      <c r="C17" t="s">
        <v>60</v>
      </c>
      <c r="D17" t="s">
        <v>51</v>
      </c>
      <c r="E17">
        <v>0.95</v>
      </c>
      <c r="F17">
        <v>0.90099999999999991</v>
      </c>
      <c r="G17">
        <v>34.21</v>
      </c>
      <c r="H17">
        <f t="shared" si="0"/>
        <v>2.8577338693797899E-10</v>
      </c>
      <c r="I17">
        <v>1.2070043290087094E-6</v>
      </c>
      <c r="J17" s="2">
        <f t="shared" si="1"/>
        <v>2.3676252029077597E-4</v>
      </c>
      <c r="K17">
        <v>34.21</v>
      </c>
      <c r="L17">
        <v>0.95</v>
      </c>
    </row>
    <row r="18" spans="1:12">
      <c r="A18" t="s">
        <v>68</v>
      </c>
      <c r="B18" t="s">
        <v>4</v>
      </c>
      <c r="C18" t="s">
        <v>5</v>
      </c>
      <c r="D18" t="s">
        <v>51</v>
      </c>
      <c r="E18">
        <v>0.97</v>
      </c>
      <c r="F18">
        <v>0.90099999999999991</v>
      </c>
      <c r="G18">
        <v>33.78</v>
      </c>
      <c r="H18">
        <f t="shared" si="0"/>
        <v>3.7669000100339011E-10</v>
      </c>
      <c r="I18">
        <v>8.9734159059569356E-7</v>
      </c>
      <c r="J18" s="2">
        <f t="shared" si="1"/>
        <v>4.1978439977726569E-4</v>
      </c>
      <c r="K18">
        <v>33.78</v>
      </c>
      <c r="L18">
        <v>0.97</v>
      </c>
    </row>
    <row r="19" spans="1:12">
      <c r="A19" t="s">
        <v>69</v>
      </c>
      <c r="B19" t="s">
        <v>4</v>
      </c>
      <c r="C19" t="s">
        <v>5</v>
      </c>
      <c r="D19" t="s">
        <v>51</v>
      </c>
      <c r="F19">
        <v>0.90099999999999991</v>
      </c>
      <c r="G19">
        <v>0</v>
      </c>
      <c r="J19" s="2"/>
      <c r="K19">
        <v>0</v>
      </c>
      <c r="L19" t="e">
        <v>#VALUE!</v>
      </c>
    </row>
    <row r="20" spans="1:12">
      <c r="A20" t="s">
        <v>70</v>
      </c>
      <c r="B20" t="s">
        <v>4</v>
      </c>
      <c r="C20" t="s">
        <v>5</v>
      </c>
      <c r="D20" t="s">
        <v>51</v>
      </c>
      <c r="E20">
        <v>0.77</v>
      </c>
      <c r="F20">
        <v>0.90099999999999991</v>
      </c>
      <c r="G20">
        <v>37.79</v>
      </c>
      <c r="H20">
        <f t="shared" si="0"/>
        <v>2.8659314851503783E-11</v>
      </c>
      <c r="I20">
        <v>1.0730847889431985E-6</v>
      </c>
      <c r="J20" s="2">
        <f t="shared" si="1"/>
        <v>2.6707409467362046E-5</v>
      </c>
      <c r="K20">
        <v>37.79</v>
      </c>
      <c r="L20">
        <v>0.77</v>
      </c>
    </row>
    <row r="21" spans="1:12">
      <c r="A21" t="s">
        <v>71</v>
      </c>
      <c r="B21" t="s">
        <v>4</v>
      </c>
      <c r="C21" t="s">
        <v>5</v>
      </c>
      <c r="D21" t="s">
        <v>51</v>
      </c>
      <c r="E21">
        <v>0.99</v>
      </c>
      <c r="F21">
        <v>0.90099999999999991</v>
      </c>
      <c r="G21">
        <v>33.29</v>
      </c>
      <c r="H21">
        <f t="shared" si="0"/>
        <v>5.160423324788003E-10</v>
      </c>
      <c r="I21">
        <v>3.1305989124298773E-6</v>
      </c>
      <c r="J21" s="2">
        <f t="shared" si="1"/>
        <v>1.6483821368169571E-4</v>
      </c>
      <c r="K21">
        <v>33.29</v>
      </c>
      <c r="L21">
        <v>0.99</v>
      </c>
    </row>
    <row r="22" spans="1:12">
      <c r="A22" t="s">
        <v>72</v>
      </c>
      <c r="B22" t="s">
        <v>4</v>
      </c>
      <c r="C22" t="s">
        <v>5</v>
      </c>
      <c r="D22" t="s">
        <v>51</v>
      </c>
      <c r="E22">
        <v>0.98499999999999999</v>
      </c>
      <c r="F22">
        <v>0.90099999999999991</v>
      </c>
      <c r="G22">
        <v>30.5</v>
      </c>
      <c r="H22">
        <f t="shared" si="0"/>
        <v>3.0977433661446303E-9</v>
      </c>
      <c r="I22">
        <v>7.3078821291481552E-6</v>
      </c>
      <c r="J22" s="2">
        <f t="shared" si="1"/>
        <v>4.2389071298632445E-4</v>
      </c>
      <c r="K22">
        <v>30.5</v>
      </c>
      <c r="L22">
        <v>0.98499999999999999</v>
      </c>
    </row>
    <row r="23" spans="1:12">
      <c r="A23" t="s">
        <v>73</v>
      </c>
      <c r="B23" t="s">
        <v>4</v>
      </c>
      <c r="C23" t="s">
        <v>5</v>
      </c>
      <c r="D23" t="s">
        <v>51</v>
      </c>
      <c r="E23">
        <v>0.93500000000000005</v>
      </c>
      <c r="F23">
        <v>0.90099999999999991</v>
      </c>
      <c r="G23">
        <v>35.9</v>
      </c>
      <c r="H23">
        <f t="shared" si="0"/>
        <v>9.6503264429009638E-11</v>
      </c>
      <c r="I23">
        <v>1.0730847889432006E-6</v>
      </c>
      <c r="J23" s="2">
        <f t="shared" si="1"/>
        <v>8.9930698322588599E-5</v>
      </c>
      <c r="K23">
        <v>35.9</v>
      </c>
      <c r="L23">
        <v>0.93500000000000005</v>
      </c>
    </row>
    <row r="24" spans="1:12">
      <c r="A24" t="s">
        <v>74</v>
      </c>
      <c r="B24" t="s">
        <v>4</v>
      </c>
      <c r="C24" t="s">
        <v>5</v>
      </c>
      <c r="D24" t="s">
        <v>51</v>
      </c>
      <c r="E24">
        <v>0.96499999999999997</v>
      </c>
      <c r="F24">
        <v>0.90099999999999991</v>
      </c>
      <c r="G24">
        <v>32.69</v>
      </c>
      <c r="H24">
        <f t="shared" si="0"/>
        <v>7.5870788867269324E-10</v>
      </c>
      <c r="I24">
        <v>3.6352557859955273E-6</v>
      </c>
      <c r="J24" s="2">
        <f t="shared" si="1"/>
        <v>2.0870825420195803E-4</v>
      </c>
      <c r="K24">
        <v>32.69</v>
      </c>
      <c r="L24">
        <v>0.96499999999999997</v>
      </c>
    </row>
    <row r="25" spans="1:12">
      <c r="A25" t="s">
        <v>75</v>
      </c>
      <c r="B25" t="s">
        <v>4</v>
      </c>
      <c r="C25" t="s">
        <v>5</v>
      </c>
      <c r="D25" t="s">
        <v>51</v>
      </c>
      <c r="E25">
        <v>0.97</v>
      </c>
      <c r="F25">
        <v>0.90099999999999991</v>
      </c>
      <c r="G25">
        <v>33.450000000000003</v>
      </c>
      <c r="H25">
        <f t="shared" si="0"/>
        <v>4.6563775946819292E-10</v>
      </c>
      <c r="I25">
        <v>1.5920158727553149E-6</v>
      </c>
      <c r="J25" s="2">
        <f t="shared" si="1"/>
        <v>2.924831136653869E-4</v>
      </c>
      <c r="K25">
        <v>33.450000000000003</v>
      </c>
      <c r="L25">
        <v>0.97</v>
      </c>
    </row>
    <row r="26" spans="1:12">
      <c r="A26" t="s">
        <v>76</v>
      </c>
      <c r="B26" t="s">
        <v>4</v>
      </c>
      <c r="C26" t="s">
        <v>60</v>
      </c>
      <c r="D26" t="s">
        <v>51</v>
      </c>
      <c r="E26">
        <v>0.96499999999999997</v>
      </c>
      <c r="F26">
        <v>0.90099999999999991</v>
      </c>
      <c r="G26">
        <v>32.17</v>
      </c>
      <c r="H26">
        <f t="shared" si="0"/>
        <v>1.0596081754105399E-9</v>
      </c>
      <c r="I26">
        <v>3.9413852935126065E-6</v>
      </c>
      <c r="J26" s="2">
        <f t="shared" si="1"/>
        <v>2.6884156115227327E-4</v>
      </c>
      <c r="K26">
        <v>32.17</v>
      </c>
      <c r="L26">
        <v>0.96499999999999997</v>
      </c>
    </row>
    <row r="27" spans="1:12">
      <c r="A27" t="s">
        <v>77</v>
      </c>
      <c r="B27" t="s">
        <v>4</v>
      </c>
      <c r="C27" t="s">
        <v>60</v>
      </c>
      <c r="D27" t="s">
        <v>51</v>
      </c>
      <c r="E27">
        <v>0.97</v>
      </c>
      <c r="F27">
        <v>0.90099999999999991</v>
      </c>
      <c r="G27">
        <v>33.31</v>
      </c>
      <c r="H27">
        <f t="shared" si="0"/>
        <v>5.0945483374243914E-10</v>
      </c>
      <c r="I27">
        <v>2.3274287755903352E-6</v>
      </c>
      <c r="J27" s="2">
        <f t="shared" si="1"/>
        <v>2.18891696745143E-4</v>
      </c>
      <c r="K27">
        <v>33.31</v>
      </c>
      <c r="L27">
        <v>0.97</v>
      </c>
    </row>
    <row r="28" spans="1:12">
      <c r="A28" t="s">
        <v>78</v>
      </c>
      <c r="B28" t="s">
        <v>4</v>
      </c>
      <c r="C28" t="s">
        <v>60</v>
      </c>
      <c r="D28" t="s">
        <v>51</v>
      </c>
      <c r="E28">
        <v>0.69499999999999995</v>
      </c>
      <c r="F28">
        <v>0.90099999999999991</v>
      </c>
      <c r="G28">
        <v>38.51</v>
      </c>
      <c r="H28">
        <f t="shared" si="0"/>
        <v>1.8046736593722977E-11</v>
      </c>
      <c r="I28">
        <v>5.1706450280873623E-7</v>
      </c>
      <c r="J28" s="2">
        <f t="shared" si="1"/>
        <v>3.4902292645678909E-5</v>
      </c>
      <c r="K28">
        <v>38.51</v>
      </c>
      <c r="L28">
        <v>0.69499999999999995</v>
      </c>
    </row>
    <row r="29" spans="1:12">
      <c r="A29" t="s">
        <v>79</v>
      </c>
      <c r="B29" t="s">
        <v>4</v>
      </c>
      <c r="C29" t="s">
        <v>60</v>
      </c>
      <c r="D29" t="s">
        <v>51</v>
      </c>
      <c r="E29">
        <v>1.0049999999999999</v>
      </c>
      <c r="F29">
        <v>0.90099999999999991</v>
      </c>
      <c r="G29">
        <v>35.14</v>
      </c>
      <c r="H29">
        <f t="shared" si="0"/>
        <v>1.5724194723507528E-10</v>
      </c>
      <c r="I29">
        <v>6.25952323665093E-7</v>
      </c>
      <c r="J29" s="2">
        <f t="shared" si="1"/>
        <v>2.51204351018921E-4</v>
      </c>
      <c r="K29">
        <v>35.14</v>
      </c>
      <c r="L29">
        <v>1.0049999999999999</v>
      </c>
    </row>
    <row r="30" spans="1:12">
      <c r="A30" t="s">
        <v>80</v>
      </c>
      <c r="B30" t="s">
        <v>4</v>
      </c>
      <c r="C30" t="s">
        <v>60</v>
      </c>
      <c r="D30" t="s">
        <v>51</v>
      </c>
      <c r="E30">
        <v>1</v>
      </c>
      <c r="F30">
        <v>0.90099999999999991</v>
      </c>
      <c r="G30">
        <v>32.9</v>
      </c>
      <c r="H30">
        <f t="shared" si="0"/>
        <v>6.6296157123745167E-10</v>
      </c>
      <c r="I30">
        <v>4.2942856071149361E-6</v>
      </c>
      <c r="J30" s="2">
        <f t="shared" si="1"/>
        <v>1.5438227260409313E-4</v>
      </c>
      <c r="K30">
        <v>32.9</v>
      </c>
      <c r="L30">
        <v>1</v>
      </c>
    </row>
    <row r="31" spans="1:12">
      <c r="A31" t="s">
        <v>81</v>
      </c>
      <c r="B31" t="s">
        <v>4</v>
      </c>
      <c r="C31" t="s">
        <v>60</v>
      </c>
      <c r="D31" t="s">
        <v>51</v>
      </c>
      <c r="E31">
        <v>0.83499999999999996</v>
      </c>
      <c r="F31">
        <v>0.90099999999999991</v>
      </c>
      <c r="G31">
        <v>37.03</v>
      </c>
      <c r="H31">
        <f t="shared" si="0"/>
        <v>4.6697347497385736E-11</v>
      </c>
      <c r="I31">
        <v>7.8613776481572339E-7</v>
      </c>
      <c r="J31" s="2">
        <f t="shared" si="1"/>
        <v>5.9400972179897688E-5</v>
      </c>
      <c r="K31">
        <v>37.03</v>
      </c>
      <c r="L31">
        <v>0.83499999999999996</v>
      </c>
    </row>
    <row r="32" spans="1:12">
      <c r="A32" t="s">
        <v>82</v>
      </c>
      <c r="B32" t="s">
        <v>4</v>
      </c>
      <c r="C32" t="s">
        <v>60</v>
      </c>
      <c r="D32" t="s">
        <v>51</v>
      </c>
      <c r="E32">
        <v>0.92</v>
      </c>
      <c r="F32">
        <v>0.90099999999999991</v>
      </c>
      <c r="G32">
        <v>34.159999999999997</v>
      </c>
      <c r="H32">
        <f t="shared" si="0"/>
        <v>2.9510114044705716E-10</v>
      </c>
      <c r="I32">
        <v>3.1152959738787664E-6</v>
      </c>
      <c r="J32" s="2">
        <f t="shared" si="1"/>
        <v>9.4726518096973988E-5</v>
      </c>
      <c r="K32">
        <v>34.159999999999997</v>
      </c>
      <c r="L32">
        <v>0.92</v>
      </c>
    </row>
    <row r="33" spans="1:12" ht="14" thickBot="1">
      <c r="A33" t="s">
        <v>83</v>
      </c>
      <c r="B33" t="s">
        <v>4</v>
      </c>
      <c r="C33" t="s">
        <v>60</v>
      </c>
      <c r="D33" t="s">
        <v>51</v>
      </c>
      <c r="E33">
        <v>0.89</v>
      </c>
      <c r="F33">
        <v>0.90099999999999991</v>
      </c>
      <c r="G33">
        <v>34.979999999999997</v>
      </c>
      <c r="H33">
        <f t="shared" si="0"/>
        <v>1.7426314675891205E-10</v>
      </c>
      <c r="I33">
        <v>2.1101536301874173E-6</v>
      </c>
      <c r="J33" s="3">
        <f t="shared" si="1"/>
        <v>8.2583156157892883E-5</v>
      </c>
      <c r="K33">
        <v>34.979999999999997</v>
      </c>
      <c r="L33">
        <v>0.89</v>
      </c>
    </row>
    <row r="35" spans="1:12">
      <c r="I35" t="s">
        <v>85</v>
      </c>
      <c r="J35">
        <f>AVERAGE(J2:J9)</f>
        <v>2.6505438493316458E-4</v>
      </c>
    </row>
    <row r="36" spans="1:12">
      <c r="I36" t="s">
        <v>86</v>
      </c>
      <c r="J36">
        <f>AVERAGE(J10:J17)</f>
        <v>1.5314256881303635E-4</v>
      </c>
    </row>
    <row r="37" spans="1:12">
      <c r="I37" t="s">
        <v>87</v>
      </c>
      <c r="J37">
        <f>AVERAGE(J18:J25)</f>
        <v>2.3233468601465445E-4</v>
      </c>
    </row>
    <row r="38" spans="1:12">
      <c r="I38" t="s">
        <v>88</v>
      </c>
      <c r="J38">
        <f>AVERAGE(J26:J33)</f>
        <v>1.4561660257510922E-4</v>
      </c>
    </row>
    <row r="39" spans="1:12">
      <c r="I39" t="s">
        <v>48</v>
      </c>
      <c r="J39">
        <f>AVERAGE(J2:J17)</f>
        <v>2.1282887074377141E-4</v>
      </c>
    </row>
    <row r="40" spans="1:12">
      <c r="I40" t="s">
        <v>47</v>
      </c>
      <c r="J40">
        <f>AVERAGE(J18:J33)</f>
        <v>1.8608504151356367E-4</v>
      </c>
    </row>
    <row r="41" spans="1:12">
      <c r="I41" t="s">
        <v>89</v>
      </c>
      <c r="J41">
        <f>(SUM(J2:J9)+SUM(J18:J25))/16</f>
        <v>2.3417361759799362E-4</v>
      </c>
    </row>
    <row r="42" spans="1:12">
      <c r="I42" t="s">
        <v>90</v>
      </c>
      <c r="J42">
        <f>(SUM(J10:J17)+SUM(J26:J33))/16</f>
        <v>1.3980817514325802E-4</v>
      </c>
    </row>
    <row r="50" spans="1:20">
      <c r="A50" t="s">
        <v>23</v>
      </c>
      <c r="B50" t="s">
        <v>24</v>
      </c>
      <c r="C50" t="s">
        <v>25</v>
      </c>
      <c r="D50" t="s">
        <v>26</v>
      </c>
      <c r="E50" t="s">
        <v>44</v>
      </c>
      <c r="F50" t="s">
        <v>43</v>
      </c>
      <c r="G50" t="s">
        <v>45</v>
      </c>
      <c r="H50" t="s">
        <v>27</v>
      </c>
      <c r="I50" t="s">
        <v>46</v>
      </c>
      <c r="J50" t="s">
        <v>28</v>
      </c>
      <c r="K50" t="s">
        <v>30</v>
      </c>
      <c r="L50" t="s">
        <v>31</v>
      </c>
      <c r="M50" t="s">
        <v>33</v>
      </c>
      <c r="N50" t="s">
        <v>34</v>
      </c>
      <c r="O50" t="s">
        <v>35</v>
      </c>
      <c r="P50" t="s">
        <v>36</v>
      </c>
      <c r="Q50" t="s">
        <v>37</v>
      </c>
      <c r="R50" t="s">
        <v>38</v>
      </c>
      <c r="S50" t="s">
        <v>39</v>
      </c>
      <c r="T50" t="s">
        <v>40</v>
      </c>
    </row>
    <row r="51" spans="1:20">
      <c r="A51" t="s">
        <v>50</v>
      </c>
      <c r="B51" t="s">
        <v>15</v>
      </c>
      <c r="C51" t="s">
        <v>5</v>
      </c>
      <c r="D51" t="s">
        <v>6</v>
      </c>
      <c r="E51">
        <f>(L51+N51)/2</f>
        <v>0.71</v>
      </c>
      <c r="F51">
        <f>AVERAGE(E51:E82)</f>
        <v>0.77421874999999996</v>
      </c>
      <c r="G51">
        <f>(K51+M51)/2</f>
        <v>36.015000000000001</v>
      </c>
      <c r="H51">
        <f>1/((1+F51)^G51)</f>
        <v>1.0764824848825079E-9</v>
      </c>
      <c r="I51">
        <v>2.8507412118097709E-6</v>
      </c>
      <c r="J51">
        <f>H51/I51</f>
        <v>3.7761494464069972E-4</v>
      </c>
      <c r="K51">
        <v>36.369999999999997</v>
      </c>
      <c r="L51">
        <v>0.67</v>
      </c>
      <c r="M51">
        <v>35.659999999999997</v>
      </c>
      <c r="N51">
        <v>0.75</v>
      </c>
    </row>
    <row r="52" spans="1:20">
      <c r="A52" t="s">
        <v>52</v>
      </c>
      <c r="B52" t="s">
        <v>15</v>
      </c>
      <c r="C52" t="s">
        <v>5</v>
      </c>
      <c r="D52" t="s">
        <v>6</v>
      </c>
      <c r="E52">
        <f t="shared" ref="E52:E82" si="2">(L52+N52)/2</f>
        <v>0.76500000000000001</v>
      </c>
      <c r="F52">
        <v>0.77421874999999996</v>
      </c>
      <c r="G52">
        <f t="shared" ref="G52:G82" si="3">(K52+M52)/2</f>
        <v>35.474999999999994</v>
      </c>
      <c r="H52">
        <f t="shared" ref="H52:H82" si="4">1/((1+F52)^G52)</f>
        <v>1.4671375642566798E-9</v>
      </c>
      <c r="I52">
        <v>3.5307270517047876E-6</v>
      </c>
      <c r="J52">
        <f t="shared" ref="J52:J82" si="5">H52/I52</f>
        <v>4.1553412166150944E-4</v>
      </c>
      <c r="K52">
        <v>35.79</v>
      </c>
      <c r="L52">
        <v>0.76</v>
      </c>
      <c r="M52">
        <v>35.159999999999997</v>
      </c>
      <c r="N52">
        <v>0.77</v>
      </c>
    </row>
    <row r="53" spans="1:20">
      <c r="A53" t="s">
        <v>53</v>
      </c>
      <c r="B53" t="s">
        <v>15</v>
      </c>
      <c r="C53" t="s">
        <v>5</v>
      </c>
      <c r="D53" t="s">
        <v>6</v>
      </c>
      <c r="E53">
        <f t="shared" si="2"/>
        <v>0.755</v>
      </c>
      <c r="F53">
        <v>0.77421874999999996</v>
      </c>
      <c r="G53">
        <f t="shared" si="3"/>
        <v>33.775000000000006</v>
      </c>
      <c r="H53">
        <f t="shared" si="4"/>
        <v>3.8885081772801938E-9</v>
      </c>
      <c r="I53">
        <v>5.355339881034904E-6</v>
      </c>
      <c r="J53">
        <f t="shared" si="5"/>
        <v>7.2609923247835971E-4</v>
      </c>
      <c r="K53">
        <v>34.630000000000003</v>
      </c>
      <c r="L53">
        <v>0.73</v>
      </c>
      <c r="M53">
        <v>32.92</v>
      </c>
      <c r="N53">
        <v>0.78</v>
      </c>
    </row>
    <row r="54" spans="1:20">
      <c r="A54" t="s">
        <v>54</v>
      </c>
      <c r="B54" t="s">
        <v>15</v>
      </c>
      <c r="C54" t="s">
        <v>5</v>
      </c>
      <c r="D54" t="s">
        <v>6</v>
      </c>
      <c r="E54">
        <v>0.78</v>
      </c>
      <c r="F54">
        <v>0.77421874999999996</v>
      </c>
      <c r="G54">
        <v>35.31</v>
      </c>
      <c r="H54">
        <f t="shared" si="4"/>
        <v>1.6127127481475424E-9</v>
      </c>
      <c r="I54">
        <v>1.2183646634964933E-6</v>
      </c>
      <c r="J54">
        <f t="shared" si="5"/>
        <v>1.3236699950894334E-3</v>
      </c>
      <c r="K54">
        <v>35.31</v>
      </c>
      <c r="L54">
        <v>0.78</v>
      </c>
      <c r="M54" t="s">
        <v>84</v>
      </c>
      <c r="N54" t="s">
        <v>84</v>
      </c>
    </row>
    <row r="55" spans="1:20">
      <c r="A55" t="s">
        <v>55</v>
      </c>
      <c r="B55" t="s">
        <v>15</v>
      </c>
      <c r="C55" t="s">
        <v>5</v>
      </c>
      <c r="D55" t="s">
        <v>6</v>
      </c>
      <c r="E55">
        <f t="shared" si="2"/>
        <v>0.74</v>
      </c>
      <c r="F55">
        <v>0.77421874999999996</v>
      </c>
      <c r="G55">
        <f t="shared" si="3"/>
        <v>36.174999999999997</v>
      </c>
      <c r="H55">
        <f t="shared" si="4"/>
        <v>9.8212286399412062E-10</v>
      </c>
      <c r="I55">
        <v>1.4962917779131186E-6</v>
      </c>
      <c r="J55">
        <f t="shared" si="5"/>
        <v>6.5637122283989931E-4</v>
      </c>
      <c r="K55">
        <v>36.43</v>
      </c>
      <c r="L55">
        <v>0.73</v>
      </c>
      <c r="M55">
        <v>35.92</v>
      </c>
      <c r="N55">
        <v>0.75</v>
      </c>
    </row>
    <row r="56" spans="1:20">
      <c r="A56" t="s">
        <v>56</v>
      </c>
      <c r="B56" t="s">
        <v>15</v>
      </c>
      <c r="C56" t="s">
        <v>5</v>
      </c>
      <c r="D56" t="s">
        <v>6</v>
      </c>
      <c r="E56">
        <f t="shared" si="2"/>
        <v>0.77500000000000002</v>
      </c>
      <c r="F56">
        <v>0.77421874999999996</v>
      </c>
      <c r="G56">
        <f t="shared" si="3"/>
        <v>36.534999999999997</v>
      </c>
      <c r="H56">
        <f t="shared" si="4"/>
        <v>7.9895669871030567E-10</v>
      </c>
      <c r="I56">
        <v>2.6645197674320536E-6</v>
      </c>
      <c r="J56">
        <f t="shared" si="5"/>
        <v>2.9985016755207069E-4</v>
      </c>
      <c r="K56">
        <v>36.99</v>
      </c>
      <c r="L56">
        <v>0.8</v>
      </c>
      <c r="M56">
        <v>36.08</v>
      </c>
      <c r="N56">
        <v>0.75</v>
      </c>
    </row>
    <row r="57" spans="1:20">
      <c r="A57" t="s">
        <v>57</v>
      </c>
      <c r="B57" t="s">
        <v>15</v>
      </c>
      <c r="C57" t="s">
        <v>5</v>
      </c>
      <c r="D57" t="s">
        <v>6</v>
      </c>
      <c r="E57">
        <f t="shared" si="2"/>
        <v>0.77</v>
      </c>
      <c r="F57">
        <v>0.77421874999999996</v>
      </c>
      <c r="G57">
        <f t="shared" si="3"/>
        <v>37.615000000000002</v>
      </c>
      <c r="H57">
        <f t="shared" si="4"/>
        <v>4.3012581113812436E-10</v>
      </c>
      <c r="I57">
        <v>1.496291777913116E-6</v>
      </c>
      <c r="J57">
        <f t="shared" si="5"/>
        <v>2.8746118737484646E-4</v>
      </c>
      <c r="K57">
        <v>37.71</v>
      </c>
      <c r="L57">
        <v>0.75</v>
      </c>
      <c r="M57">
        <v>37.520000000000003</v>
      </c>
      <c r="N57">
        <v>0.79</v>
      </c>
    </row>
    <row r="58" spans="1:20">
      <c r="A58" t="s">
        <v>58</v>
      </c>
      <c r="B58" t="s">
        <v>15</v>
      </c>
      <c r="C58" t="s">
        <v>5</v>
      </c>
      <c r="D58" t="s">
        <v>6</v>
      </c>
      <c r="E58">
        <f t="shared" si="2"/>
        <v>0.84499999999999997</v>
      </c>
      <c r="F58">
        <v>0.77421874999999996</v>
      </c>
      <c r="G58">
        <f t="shared" si="3"/>
        <v>32.879999999999995</v>
      </c>
      <c r="H58">
        <f t="shared" si="4"/>
        <v>6.4959762570172914E-9</v>
      </c>
      <c r="I58">
        <v>4.1921200991833024E-6</v>
      </c>
      <c r="J58">
        <f t="shared" si="5"/>
        <v>1.5495682621981227E-3</v>
      </c>
      <c r="K58">
        <v>32.869999999999997</v>
      </c>
      <c r="L58">
        <v>0.86</v>
      </c>
      <c r="M58">
        <v>32.89</v>
      </c>
      <c r="N58">
        <v>0.83</v>
      </c>
    </row>
    <row r="59" spans="1:20">
      <c r="A59" t="s">
        <v>59</v>
      </c>
      <c r="B59" t="s">
        <v>15</v>
      </c>
      <c r="C59" t="s">
        <v>60</v>
      </c>
      <c r="D59" t="s">
        <v>6</v>
      </c>
      <c r="E59">
        <f t="shared" si="2"/>
        <v>0.74</v>
      </c>
      <c r="F59">
        <v>0.77421874999999996</v>
      </c>
      <c r="G59">
        <f t="shared" si="3"/>
        <v>36.92</v>
      </c>
      <c r="H59">
        <f t="shared" si="4"/>
        <v>6.4070112122520338E-10</v>
      </c>
      <c r="I59">
        <v>4.6391881631384424E-6</v>
      </c>
      <c r="J59">
        <f t="shared" si="5"/>
        <v>1.3810630194222704E-4</v>
      </c>
      <c r="K59">
        <v>38.15</v>
      </c>
      <c r="L59">
        <v>0.71</v>
      </c>
      <c r="M59">
        <v>35.69</v>
      </c>
      <c r="N59">
        <v>0.77</v>
      </c>
    </row>
    <row r="60" spans="1:20">
      <c r="A60" t="s">
        <v>61</v>
      </c>
      <c r="B60" t="s">
        <v>15</v>
      </c>
      <c r="C60" t="s">
        <v>60</v>
      </c>
      <c r="D60" t="s">
        <v>6</v>
      </c>
      <c r="E60">
        <f t="shared" si="2"/>
        <v>0.82000000000000006</v>
      </c>
      <c r="F60">
        <v>0.77421874999999996</v>
      </c>
      <c r="G60">
        <f t="shared" si="3"/>
        <v>32.81</v>
      </c>
      <c r="H60">
        <f t="shared" si="4"/>
        <v>6.7619963249528802E-9</v>
      </c>
      <c r="I60">
        <v>9.0144795159988451E-6</v>
      </c>
      <c r="J60">
        <f t="shared" si="5"/>
        <v>7.5012609579418632E-4</v>
      </c>
      <c r="K60">
        <v>33.630000000000003</v>
      </c>
      <c r="L60">
        <v>0.86</v>
      </c>
      <c r="M60">
        <v>31.99</v>
      </c>
      <c r="N60">
        <v>0.78</v>
      </c>
    </row>
    <row r="61" spans="1:20">
      <c r="A61" t="s">
        <v>62</v>
      </c>
      <c r="B61" t="s">
        <v>15</v>
      </c>
      <c r="C61" t="s">
        <v>60</v>
      </c>
      <c r="D61" t="s">
        <v>6</v>
      </c>
      <c r="E61">
        <f t="shared" si="2"/>
        <v>0.82000000000000006</v>
      </c>
      <c r="F61">
        <v>0.77421874999999996</v>
      </c>
      <c r="G61">
        <f t="shared" si="3"/>
        <v>33.25</v>
      </c>
      <c r="H61">
        <f t="shared" si="4"/>
        <v>5.2542626437924864E-9</v>
      </c>
      <c r="I61">
        <v>8.2380076831913682E-6</v>
      </c>
      <c r="J61">
        <f t="shared" si="5"/>
        <v>6.3780744639424861E-4</v>
      </c>
      <c r="K61">
        <v>34.07</v>
      </c>
      <c r="L61">
        <v>0.81</v>
      </c>
      <c r="M61">
        <v>32.43</v>
      </c>
      <c r="N61">
        <v>0.83</v>
      </c>
    </row>
    <row r="62" spans="1:20">
      <c r="A62" t="s">
        <v>63</v>
      </c>
      <c r="B62" t="s">
        <v>15</v>
      </c>
      <c r="C62" t="s">
        <v>60</v>
      </c>
      <c r="D62" t="s">
        <v>6</v>
      </c>
      <c r="E62">
        <f t="shared" si="2"/>
        <v>0.78</v>
      </c>
      <c r="F62">
        <v>0.77421874999999996</v>
      </c>
      <c r="G62">
        <f t="shared" si="3"/>
        <v>34.435000000000002</v>
      </c>
      <c r="H62">
        <f t="shared" si="4"/>
        <v>2.663411606530091E-9</v>
      </c>
      <c r="I62">
        <v>4.1103286885475112E-6</v>
      </c>
      <c r="J62">
        <f t="shared" si="5"/>
        <v>6.4798020020906768E-4</v>
      </c>
      <c r="K62">
        <v>34.72</v>
      </c>
      <c r="L62">
        <v>0.79</v>
      </c>
      <c r="M62">
        <v>34.15</v>
      </c>
      <c r="N62">
        <v>0.77</v>
      </c>
    </row>
    <row r="63" spans="1:20">
      <c r="A63" t="s">
        <v>64</v>
      </c>
      <c r="B63" t="s">
        <v>15</v>
      </c>
      <c r="C63" t="s">
        <v>60</v>
      </c>
      <c r="D63" t="s">
        <v>6</v>
      </c>
      <c r="E63">
        <f t="shared" si="2"/>
        <v>0.81</v>
      </c>
      <c r="F63">
        <v>0.77421874999999996</v>
      </c>
      <c r="G63">
        <f t="shared" si="3"/>
        <v>36.790000000000006</v>
      </c>
      <c r="H63">
        <f t="shared" si="4"/>
        <v>6.902817880617468E-10</v>
      </c>
      <c r="I63">
        <v>2.8427282290107113E-6</v>
      </c>
      <c r="J63">
        <f t="shared" si="5"/>
        <v>2.4282370049210421E-4</v>
      </c>
      <c r="K63">
        <v>36.880000000000003</v>
      </c>
      <c r="L63">
        <v>0.79</v>
      </c>
      <c r="M63">
        <v>36.700000000000003</v>
      </c>
      <c r="N63">
        <v>0.83</v>
      </c>
    </row>
    <row r="64" spans="1:20">
      <c r="A64" t="s">
        <v>65</v>
      </c>
      <c r="B64" t="s">
        <v>15</v>
      </c>
      <c r="C64" t="s">
        <v>60</v>
      </c>
      <c r="D64" t="s">
        <v>6</v>
      </c>
      <c r="E64">
        <f t="shared" si="2"/>
        <v>0.7350000000000001</v>
      </c>
      <c r="F64">
        <v>0.77421874999999996</v>
      </c>
      <c r="G64">
        <f t="shared" si="3"/>
        <v>37.635000000000005</v>
      </c>
      <c r="H64">
        <f t="shared" si="4"/>
        <v>4.2522164313036274E-10</v>
      </c>
      <c r="I64">
        <v>2.0857661922224332E-6</v>
      </c>
      <c r="J64">
        <f t="shared" si="5"/>
        <v>2.0386831693598362E-4</v>
      </c>
      <c r="K64">
        <v>36.82</v>
      </c>
      <c r="L64">
        <v>0.8</v>
      </c>
      <c r="M64">
        <v>38.450000000000003</v>
      </c>
      <c r="N64">
        <v>0.67</v>
      </c>
    </row>
    <row r="65" spans="1:14">
      <c r="A65" t="s">
        <v>66</v>
      </c>
      <c r="B65" t="s">
        <v>15</v>
      </c>
      <c r="C65" t="s">
        <v>60</v>
      </c>
      <c r="D65" t="s">
        <v>6</v>
      </c>
      <c r="E65">
        <f t="shared" si="2"/>
        <v>0.82499999999999996</v>
      </c>
      <c r="F65">
        <v>0.77421874999999996</v>
      </c>
      <c r="G65">
        <f t="shared" si="3"/>
        <v>34.86</v>
      </c>
      <c r="H65">
        <f t="shared" si="4"/>
        <v>2.0874219360865152E-9</v>
      </c>
      <c r="I65">
        <v>5.9767166426056361E-6</v>
      </c>
      <c r="J65">
        <f t="shared" si="5"/>
        <v>3.4925897627572207E-4</v>
      </c>
      <c r="K65">
        <v>34.799999999999997</v>
      </c>
      <c r="L65">
        <v>0.8</v>
      </c>
      <c r="M65">
        <v>34.92</v>
      </c>
      <c r="N65">
        <v>0.85</v>
      </c>
    </row>
    <row r="66" spans="1:14">
      <c r="A66" t="s">
        <v>67</v>
      </c>
      <c r="B66" t="s">
        <v>15</v>
      </c>
      <c r="C66" t="s">
        <v>60</v>
      </c>
      <c r="D66" t="s">
        <v>6</v>
      </c>
      <c r="E66">
        <f t="shared" si="2"/>
        <v>0.79</v>
      </c>
      <c r="F66">
        <v>0.77421874999999996</v>
      </c>
      <c r="G66">
        <f t="shared" si="3"/>
        <v>32.594999999999999</v>
      </c>
      <c r="H66">
        <f t="shared" si="4"/>
        <v>7.6491199393779377E-9</v>
      </c>
      <c r="I66">
        <v>7.5496389233243259E-6</v>
      </c>
      <c r="J66">
        <f t="shared" si="5"/>
        <v>1.0131769236997902E-3</v>
      </c>
      <c r="K66">
        <v>33.01</v>
      </c>
      <c r="L66">
        <v>0.75</v>
      </c>
      <c r="M66">
        <v>32.18</v>
      </c>
      <c r="N66">
        <v>0.83</v>
      </c>
    </row>
    <row r="67" spans="1:14">
      <c r="A67" t="s">
        <v>68</v>
      </c>
      <c r="B67" t="s">
        <v>4</v>
      </c>
      <c r="C67" t="s">
        <v>5</v>
      </c>
      <c r="D67" t="s">
        <v>6</v>
      </c>
      <c r="E67">
        <f t="shared" si="2"/>
        <v>0.73499999999999999</v>
      </c>
      <c r="F67">
        <v>0.77421874999999996</v>
      </c>
      <c r="G67">
        <f t="shared" si="3"/>
        <v>35.935000000000002</v>
      </c>
      <c r="H67">
        <f t="shared" si="4"/>
        <v>1.1270094071285516E-9</v>
      </c>
      <c r="I67">
        <v>2.9569887346103734E-6</v>
      </c>
      <c r="J67">
        <f t="shared" si="5"/>
        <v>3.8113415649419156E-4</v>
      </c>
      <c r="K67">
        <v>35.869999999999997</v>
      </c>
      <c r="L67">
        <v>0.78</v>
      </c>
      <c r="M67">
        <v>36</v>
      </c>
      <c r="N67">
        <v>0.69</v>
      </c>
    </row>
    <row r="68" spans="1:14">
      <c r="A68" t="s">
        <v>69</v>
      </c>
      <c r="B68" t="s">
        <v>4</v>
      </c>
      <c r="C68" t="s">
        <v>5</v>
      </c>
      <c r="D68" t="s">
        <v>6</v>
      </c>
      <c r="E68">
        <f t="shared" si="2"/>
        <v>0.78500000000000003</v>
      </c>
      <c r="F68">
        <v>0.77421874999999996</v>
      </c>
      <c r="G68">
        <f t="shared" si="3"/>
        <v>33.575000000000003</v>
      </c>
      <c r="H68">
        <f t="shared" si="4"/>
        <v>4.3609835602292346E-9</v>
      </c>
      <c r="I68">
        <v>6.4668281767397937E-6</v>
      </c>
      <c r="J68">
        <f t="shared" si="5"/>
        <v>6.7436205834492944E-4</v>
      </c>
      <c r="K68">
        <v>34.11</v>
      </c>
      <c r="L68">
        <v>0.8</v>
      </c>
      <c r="M68">
        <v>33.04</v>
      </c>
      <c r="N68">
        <v>0.77</v>
      </c>
    </row>
    <row r="69" spans="1:14">
      <c r="A69" t="s">
        <v>70</v>
      </c>
      <c r="B69" t="s">
        <v>4</v>
      </c>
      <c r="C69" t="s">
        <v>5</v>
      </c>
      <c r="D69" t="s">
        <v>6</v>
      </c>
      <c r="E69">
        <f t="shared" si="2"/>
        <v>0.81499999999999995</v>
      </c>
      <c r="F69">
        <v>0.77421874999999996</v>
      </c>
      <c r="G69">
        <f t="shared" si="3"/>
        <v>32.51</v>
      </c>
      <c r="H69">
        <f t="shared" si="4"/>
        <v>8.0311378384530576E-9</v>
      </c>
      <c r="I69">
        <v>6.061427657298862E-6</v>
      </c>
      <c r="J69">
        <f t="shared" si="5"/>
        <v>1.3249581274441791E-3</v>
      </c>
      <c r="K69">
        <v>31.73</v>
      </c>
      <c r="L69">
        <v>0.81</v>
      </c>
      <c r="M69">
        <v>33.29</v>
      </c>
      <c r="N69">
        <v>0.82</v>
      </c>
    </row>
    <row r="70" spans="1:14">
      <c r="A70" t="s">
        <v>71</v>
      </c>
      <c r="B70" t="s">
        <v>4</v>
      </c>
      <c r="C70" t="s">
        <v>5</v>
      </c>
      <c r="D70" t="s">
        <v>6</v>
      </c>
      <c r="E70">
        <f t="shared" si="2"/>
        <v>0.8</v>
      </c>
      <c r="F70">
        <v>0.77421874999999996</v>
      </c>
      <c r="G70">
        <f t="shared" si="3"/>
        <v>33.700000000000003</v>
      </c>
      <c r="H70">
        <f t="shared" si="4"/>
        <v>4.0593692158116496E-9</v>
      </c>
      <c r="I70">
        <v>3.3942968200504389E-6</v>
      </c>
      <c r="J70">
        <f t="shared" si="5"/>
        <v>1.1959381960447784E-3</v>
      </c>
      <c r="K70">
        <v>34.74</v>
      </c>
      <c r="L70">
        <v>0.79</v>
      </c>
      <c r="M70">
        <v>32.659999999999997</v>
      </c>
      <c r="N70">
        <v>0.81</v>
      </c>
    </row>
    <row r="71" spans="1:14">
      <c r="A71" t="s">
        <v>72</v>
      </c>
      <c r="B71" t="s">
        <v>4</v>
      </c>
      <c r="C71" t="s">
        <v>5</v>
      </c>
      <c r="D71" t="s">
        <v>6</v>
      </c>
      <c r="E71">
        <f t="shared" si="2"/>
        <v>0.74</v>
      </c>
      <c r="F71">
        <v>0.77421874999999996</v>
      </c>
      <c r="G71">
        <f t="shared" si="3"/>
        <v>36.049999999999997</v>
      </c>
      <c r="H71">
        <f t="shared" si="4"/>
        <v>1.0550953698226842E-9</v>
      </c>
      <c r="I71">
        <v>5.3704353255842261E-6</v>
      </c>
      <c r="J71">
        <f t="shared" si="5"/>
        <v>1.9646365813145791E-4</v>
      </c>
      <c r="K71">
        <v>36.020000000000003</v>
      </c>
      <c r="L71">
        <v>0.73</v>
      </c>
      <c r="M71">
        <v>36.08</v>
      </c>
      <c r="N71">
        <v>0.75</v>
      </c>
    </row>
    <row r="72" spans="1:14">
      <c r="A72" t="s">
        <v>73</v>
      </c>
      <c r="B72" t="s">
        <v>4</v>
      </c>
      <c r="C72" t="s">
        <v>5</v>
      </c>
      <c r="D72" t="s">
        <v>6</v>
      </c>
      <c r="E72">
        <f t="shared" si="2"/>
        <v>0.76</v>
      </c>
      <c r="F72">
        <v>0.77421874999999996</v>
      </c>
      <c r="G72">
        <f t="shared" si="3"/>
        <v>34.164999999999999</v>
      </c>
      <c r="H72">
        <f t="shared" si="4"/>
        <v>3.1093543802495441E-9</v>
      </c>
      <c r="I72">
        <v>4.7182038381141298E-6</v>
      </c>
      <c r="J72">
        <f t="shared" si="5"/>
        <v>6.5901230360839087E-4</v>
      </c>
      <c r="K72">
        <v>34.08</v>
      </c>
      <c r="L72">
        <v>0.75</v>
      </c>
      <c r="M72">
        <v>34.25</v>
      </c>
      <c r="N72">
        <v>0.77</v>
      </c>
    </row>
    <row r="73" spans="1:14">
      <c r="A73" t="s">
        <v>74</v>
      </c>
      <c r="B73" t="s">
        <v>4</v>
      </c>
      <c r="C73" t="s">
        <v>5</v>
      </c>
      <c r="D73" t="s">
        <v>6</v>
      </c>
      <c r="E73">
        <f t="shared" si="2"/>
        <v>0.79</v>
      </c>
      <c r="F73">
        <v>0.77421874999999996</v>
      </c>
      <c r="G73">
        <f t="shared" si="3"/>
        <v>34.784999999999997</v>
      </c>
      <c r="H73">
        <f t="shared" si="4"/>
        <v>2.1791432501722109E-9</v>
      </c>
      <c r="I73">
        <v>3.0671961174131795E-6</v>
      </c>
      <c r="J73">
        <f t="shared" si="5"/>
        <v>7.1046753019825249E-4</v>
      </c>
      <c r="K73">
        <v>34.31</v>
      </c>
      <c r="L73">
        <v>0.85</v>
      </c>
      <c r="M73">
        <v>35.26</v>
      </c>
      <c r="N73">
        <v>0.73</v>
      </c>
    </row>
    <row r="74" spans="1:14">
      <c r="A74" t="s">
        <v>75</v>
      </c>
      <c r="B74" t="s">
        <v>4</v>
      </c>
      <c r="C74" t="s">
        <v>5</v>
      </c>
      <c r="D74" t="s">
        <v>6</v>
      </c>
      <c r="E74">
        <f t="shared" si="2"/>
        <v>0.80499999999999994</v>
      </c>
      <c r="F74">
        <v>0.77421874999999996</v>
      </c>
      <c r="G74">
        <f t="shared" si="3"/>
        <v>35.25</v>
      </c>
      <c r="H74">
        <f t="shared" si="4"/>
        <v>1.6691580021157049E-9</v>
      </c>
      <c r="I74">
        <v>6.1994697059588974E-6</v>
      </c>
      <c r="J74">
        <f t="shared" si="5"/>
        <v>2.6924206122199757E-4</v>
      </c>
      <c r="K74">
        <v>34.68</v>
      </c>
      <c r="L74">
        <v>0.86</v>
      </c>
      <c r="M74">
        <v>35.82</v>
      </c>
      <c r="N74">
        <v>0.75</v>
      </c>
    </row>
    <row r="75" spans="1:14">
      <c r="A75" t="s">
        <v>76</v>
      </c>
      <c r="B75" t="s">
        <v>4</v>
      </c>
      <c r="C75" t="s">
        <v>60</v>
      </c>
      <c r="D75" t="s">
        <v>6</v>
      </c>
      <c r="E75">
        <f t="shared" si="2"/>
        <v>0.76500000000000001</v>
      </c>
      <c r="F75">
        <v>0.77421874999999996</v>
      </c>
      <c r="G75">
        <f t="shared" si="3"/>
        <v>34.534999999999997</v>
      </c>
      <c r="H75">
        <f t="shared" si="4"/>
        <v>2.5149975800495428E-9</v>
      </c>
      <c r="I75">
        <v>3.2175346275463469E-6</v>
      </c>
      <c r="J75">
        <f t="shared" si="5"/>
        <v>7.8165361718809218E-4</v>
      </c>
      <c r="K75">
        <v>35.32</v>
      </c>
      <c r="L75">
        <v>0.78</v>
      </c>
      <c r="M75">
        <v>33.75</v>
      </c>
      <c r="N75">
        <v>0.75</v>
      </c>
    </row>
    <row r="76" spans="1:14">
      <c r="A76" t="s">
        <v>77</v>
      </c>
      <c r="B76" t="s">
        <v>4</v>
      </c>
      <c r="C76" t="s">
        <v>60</v>
      </c>
      <c r="D76" t="s">
        <v>6</v>
      </c>
      <c r="E76">
        <f t="shared" si="2"/>
        <v>0.75</v>
      </c>
      <c r="F76">
        <v>0.77421874999999996</v>
      </c>
      <c r="G76">
        <f t="shared" si="3"/>
        <v>35.849999999999994</v>
      </c>
      <c r="H76">
        <f t="shared" si="4"/>
        <v>1.183295328824295E-9</v>
      </c>
      <c r="I76">
        <v>3.7246951443710583E-6</v>
      </c>
      <c r="J76">
        <f t="shared" si="5"/>
        <v>3.1768917534433629E-4</v>
      </c>
      <c r="K76">
        <v>35.65</v>
      </c>
      <c r="L76">
        <v>0.79</v>
      </c>
      <c r="M76">
        <v>36.049999999999997</v>
      </c>
      <c r="N76">
        <v>0.71</v>
      </c>
    </row>
    <row r="77" spans="1:14">
      <c r="A77" t="s">
        <v>78</v>
      </c>
      <c r="B77" t="s">
        <v>4</v>
      </c>
      <c r="C77" t="s">
        <v>60</v>
      </c>
      <c r="D77" t="s">
        <v>6</v>
      </c>
      <c r="E77">
        <f t="shared" si="2"/>
        <v>0.80499999999999994</v>
      </c>
      <c r="F77">
        <v>0.77421874999999996</v>
      </c>
      <c r="G77">
        <f t="shared" si="3"/>
        <v>34.659999999999997</v>
      </c>
      <c r="H77">
        <f t="shared" si="4"/>
        <v>2.3410553177497548E-9</v>
      </c>
      <c r="I77">
        <v>5.7619673166019792E-6</v>
      </c>
      <c r="J77">
        <f t="shared" si="5"/>
        <v>4.0629444582312416E-4</v>
      </c>
      <c r="K77">
        <v>33.81</v>
      </c>
      <c r="L77">
        <v>0.82</v>
      </c>
      <c r="M77">
        <v>35.51</v>
      </c>
      <c r="N77">
        <v>0.79</v>
      </c>
    </row>
    <row r="78" spans="1:14">
      <c r="A78" t="s">
        <v>79</v>
      </c>
      <c r="B78" t="s">
        <v>4</v>
      </c>
      <c r="C78" t="s">
        <v>60</v>
      </c>
      <c r="D78" t="s">
        <v>6</v>
      </c>
      <c r="E78">
        <f t="shared" si="2"/>
        <v>0.745</v>
      </c>
      <c r="F78">
        <v>0.77421874999999996</v>
      </c>
      <c r="G78">
        <f t="shared" si="3"/>
        <v>37.950000000000003</v>
      </c>
      <c r="H78">
        <f t="shared" si="4"/>
        <v>3.5495892831542205E-10</v>
      </c>
      <c r="I78">
        <v>2.6346876673897971E-6</v>
      </c>
      <c r="J78">
        <f t="shared" si="5"/>
        <v>1.3472524000049017E-4</v>
      </c>
      <c r="K78">
        <v>37.270000000000003</v>
      </c>
      <c r="L78">
        <v>0.76</v>
      </c>
      <c r="M78">
        <v>38.630000000000003</v>
      </c>
      <c r="N78">
        <v>0.73</v>
      </c>
    </row>
    <row r="79" spans="1:14">
      <c r="A79" t="s">
        <v>80</v>
      </c>
      <c r="B79" t="s">
        <v>4</v>
      </c>
      <c r="C79" t="s">
        <v>60</v>
      </c>
      <c r="D79" t="s">
        <v>6</v>
      </c>
      <c r="E79">
        <f t="shared" si="2"/>
        <v>0.77</v>
      </c>
      <c r="F79">
        <v>0.77421874999999996</v>
      </c>
      <c r="G79">
        <f t="shared" si="3"/>
        <v>33.224999999999994</v>
      </c>
      <c r="H79">
        <f t="shared" si="4"/>
        <v>5.3301196372857448E-9</v>
      </c>
      <c r="I79">
        <v>4.3606180080508909E-6</v>
      </c>
      <c r="J79">
        <f t="shared" si="5"/>
        <v>1.2223312446641484E-3</v>
      </c>
      <c r="K79">
        <v>33.29</v>
      </c>
      <c r="L79">
        <v>0.77</v>
      </c>
      <c r="M79">
        <v>33.159999999999997</v>
      </c>
      <c r="N79">
        <v>0.77</v>
      </c>
    </row>
    <row r="80" spans="1:14">
      <c r="A80" t="s">
        <v>81</v>
      </c>
      <c r="B80" t="s">
        <v>4</v>
      </c>
      <c r="C80" t="s">
        <v>60</v>
      </c>
      <c r="D80" t="s">
        <v>6</v>
      </c>
      <c r="E80">
        <f t="shared" si="2"/>
        <v>0.76500000000000001</v>
      </c>
      <c r="F80">
        <v>0.77421874999999996</v>
      </c>
      <c r="G80">
        <f t="shared" si="3"/>
        <v>36.834999999999994</v>
      </c>
      <c r="H80">
        <f t="shared" si="4"/>
        <v>6.7269948158631034E-10</v>
      </c>
      <c r="I80">
        <v>9.2986928806369483E-7</v>
      </c>
      <c r="J80">
        <f t="shared" si="5"/>
        <v>7.2343445495129778E-4</v>
      </c>
      <c r="K80">
        <v>37.049999999999997</v>
      </c>
      <c r="L80">
        <v>0.73</v>
      </c>
      <c r="M80">
        <v>36.619999999999997</v>
      </c>
      <c r="N80">
        <v>0.8</v>
      </c>
    </row>
    <row r="81" spans="1:14">
      <c r="A81" t="s">
        <v>82</v>
      </c>
      <c r="B81" t="s">
        <v>4</v>
      </c>
      <c r="C81" t="s">
        <v>60</v>
      </c>
      <c r="D81" t="s">
        <v>6</v>
      </c>
      <c r="E81">
        <f t="shared" si="2"/>
        <v>0.73</v>
      </c>
      <c r="F81">
        <v>0.77421874999999996</v>
      </c>
      <c r="G81">
        <f t="shared" si="3"/>
        <v>33.049999999999997</v>
      </c>
      <c r="H81">
        <f t="shared" si="4"/>
        <v>5.8926847947977493E-9</v>
      </c>
      <c r="I81">
        <v>8.5210206246138656E-6</v>
      </c>
      <c r="J81">
        <f t="shared" si="5"/>
        <v>6.9154682923499894E-4</v>
      </c>
      <c r="K81">
        <v>32.56</v>
      </c>
      <c r="L81">
        <v>0.77</v>
      </c>
      <c r="M81">
        <v>33.54</v>
      </c>
      <c r="N81">
        <v>0.69</v>
      </c>
    </row>
    <row r="82" spans="1:14">
      <c r="A82" t="s">
        <v>83</v>
      </c>
      <c r="B82" t="s">
        <v>4</v>
      </c>
      <c r="C82" t="s">
        <v>60</v>
      </c>
      <c r="D82" t="s">
        <v>6</v>
      </c>
      <c r="E82">
        <f t="shared" si="2"/>
        <v>0.755</v>
      </c>
      <c r="F82">
        <v>0.77421874999999996</v>
      </c>
      <c r="G82">
        <f t="shared" si="3"/>
        <v>36.78</v>
      </c>
      <c r="H82">
        <f t="shared" si="4"/>
        <v>6.9425095694355636E-10</v>
      </c>
      <c r="I82">
        <v>2.3017144451273015E-6</v>
      </c>
      <c r="J82">
        <f t="shared" si="5"/>
        <v>3.0162340876526897E-4</v>
      </c>
      <c r="K82">
        <v>36.119999999999997</v>
      </c>
      <c r="L82">
        <v>0.77</v>
      </c>
      <c r="M82">
        <v>37.44</v>
      </c>
      <c r="N82">
        <v>0.74</v>
      </c>
    </row>
    <row r="84" spans="1:14">
      <c r="I84" t="s">
        <v>85</v>
      </c>
      <c r="J84">
        <f>AVERAGE(J51:J58)</f>
        <v>7.0452114172936766E-4</v>
      </c>
    </row>
    <row r="85" spans="1:14">
      <c r="I85" t="s">
        <v>86</v>
      </c>
      <c r="J85">
        <f>AVERAGE(J59:J66)</f>
        <v>4.9789349521791617E-4</v>
      </c>
    </row>
    <row r="86" spans="1:14">
      <c r="I86" t="s">
        <v>87</v>
      </c>
      <c r="J86">
        <f>AVERAGE(J67:J74)</f>
        <v>6.7644726143602219E-4</v>
      </c>
    </row>
    <row r="87" spans="1:14">
      <c r="I87" t="s">
        <v>88</v>
      </c>
      <c r="J87">
        <f>AVERAGE(J75:J82)</f>
        <v>5.7241230199646961E-4</v>
      </c>
    </row>
    <row r="88" spans="1:14">
      <c r="I88" t="s">
        <v>48</v>
      </c>
      <c r="J88">
        <f>AVERAGE(J51:J66)</f>
        <v>6.0120731847364186E-4</v>
      </c>
    </row>
    <row r="89" spans="1:14">
      <c r="I89" t="s">
        <v>47</v>
      </c>
      <c r="J89">
        <f>AVERAGE(J67:J82)</f>
        <v>6.2442978171624601E-4</v>
      </c>
    </row>
    <row r="90" spans="1:14">
      <c r="I90" t="s">
        <v>89</v>
      </c>
      <c r="J90">
        <f>(SUM(J51:J58)+SUM(J67:J74))/16</f>
        <v>6.9048420158269487E-4</v>
      </c>
    </row>
    <row r="91" spans="1:14">
      <c r="I91" t="s">
        <v>90</v>
      </c>
      <c r="J91">
        <f>(SUM(J59:J66)+SUM(J75:J82))/16</f>
        <v>5.3515289860719289E-4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91"/>
  <sheetViews>
    <sheetView view="pageLayout" workbookViewId="0">
      <selection activeCell="J52" sqref="J52"/>
    </sheetView>
  </sheetViews>
  <sheetFormatPr baseColWidth="10" defaultRowHeight="13"/>
  <cols>
    <col min="8" max="8" width="12" bestFit="1" customWidth="1"/>
  </cols>
  <sheetData>
    <row r="1" spans="1:20">
      <c r="A1" t="s">
        <v>23</v>
      </c>
      <c r="B1" t="s">
        <v>24</v>
      </c>
      <c r="C1" t="s">
        <v>25</v>
      </c>
      <c r="D1" t="s">
        <v>26</v>
      </c>
      <c r="E1" t="s">
        <v>44</v>
      </c>
      <c r="F1" t="s">
        <v>43</v>
      </c>
      <c r="G1" t="s">
        <v>45</v>
      </c>
      <c r="H1" t="s">
        <v>27</v>
      </c>
      <c r="I1" t="s">
        <v>46</v>
      </c>
      <c r="J1" t="s">
        <v>28</v>
      </c>
      <c r="K1" t="s">
        <v>30</v>
      </c>
      <c r="L1" t="s">
        <v>31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</row>
    <row r="2" spans="1:20">
      <c r="A2" t="s">
        <v>50</v>
      </c>
      <c r="B2" t="s">
        <v>15</v>
      </c>
      <c r="C2" t="s">
        <v>5</v>
      </c>
      <c r="D2" t="s">
        <v>51</v>
      </c>
      <c r="E2">
        <f>(L2+N2)/2</f>
        <v>0.73</v>
      </c>
      <c r="F2">
        <f>AVERAGE(E2:E33)</f>
        <v>0.77171875000000001</v>
      </c>
      <c r="G2">
        <f>(K2+M2)/2</f>
        <v>32.575000000000003</v>
      </c>
      <c r="H2">
        <f>1/((1+F2)^G2)</f>
        <v>8.101025492013835E-9</v>
      </c>
      <c r="I2">
        <v>9.4010183666795821E-7</v>
      </c>
      <c r="J2">
        <f>H2/I2</f>
        <v>8.6171786672884654E-3</v>
      </c>
      <c r="K2">
        <v>32.85</v>
      </c>
      <c r="L2">
        <v>0.71</v>
      </c>
      <c r="M2">
        <v>32.299999999999997</v>
      </c>
      <c r="N2">
        <v>0.75</v>
      </c>
    </row>
    <row r="3" spans="1:20">
      <c r="A3" t="s">
        <v>52</v>
      </c>
      <c r="B3" t="s">
        <v>15</v>
      </c>
      <c r="C3" t="s">
        <v>5</v>
      </c>
      <c r="D3" t="s">
        <v>51</v>
      </c>
      <c r="E3">
        <f t="shared" ref="E3:E33" si="0">(L3+N3)/2</f>
        <v>0.76</v>
      </c>
      <c r="F3">
        <v>0.77171875000000001</v>
      </c>
      <c r="G3">
        <f t="shared" ref="G3:G33" si="1">(K3+M3)/2</f>
        <v>32.239999999999995</v>
      </c>
      <c r="H3">
        <f t="shared" ref="H3:H33" si="2">1/((1+F3)^G3)</f>
        <v>9.8118805065606048E-9</v>
      </c>
      <c r="I3">
        <v>4.6445194370215844E-6</v>
      </c>
      <c r="J3">
        <f t="shared" ref="J3:J33" si="3">H3/I3</f>
        <v>2.112571739575434E-3</v>
      </c>
      <c r="K3">
        <v>32.43</v>
      </c>
      <c r="L3">
        <v>0.75</v>
      </c>
      <c r="M3">
        <v>32.049999999999997</v>
      </c>
      <c r="N3">
        <v>0.77</v>
      </c>
    </row>
    <row r="4" spans="1:20">
      <c r="A4" t="s">
        <v>53</v>
      </c>
      <c r="B4" t="s">
        <v>15</v>
      </c>
      <c r="C4" t="s">
        <v>5</v>
      </c>
      <c r="D4" t="s">
        <v>51</v>
      </c>
      <c r="E4">
        <f t="shared" si="0"/>
        <v>0.8</v>
      </c>
      <c r="F4">
        <v>0.77171875000000001</v>
      </c>
      <c r="G4">
        <f t="shared" si="1"/>
        <v>31.185000000000002</v>
      </c>
      <c r="H4">
        <f t="shared" si="2"/>
        <v>1.7939434336569619E-8</v>
      </c>
      <c r="I4">
        <v>7.9817408967590867E-6</v>
      </c>
      <c r="J4">
        <f t="shared" si="3"/>
        <v>2.2475590937628361E-3</v>
      </c>
      <c r="K4">
        <v>31.42</v>
      </c>
      <c r="L4">
        <v>0.74</v>
      </c>
      <c r="M4">
        <v>30.95</v>
      </c>
      <c r="N4">
        <v>0.86</v>
      </c>
    </row>
    <row r="5" spans="1:20">
      <c r="A5" t="s">
        <v>54</v>
      </c>
      <c r="B5" t="s">
        <v>15</v>
      </c>
      <c r="C5" t="s">
        <v>5</v>
      </c>
      <c r="D5" t="s">
        <v>51</v>
      </c>
      <c r="E5">
        <f t="shared" si="0"/>
        <v>0.72</v>
      </c>
      <c r="F5">
        <v>0.77171875000000001</v>
      </c>
      <c r="G5">
        <f t="shared" si="1"/>
        <v>34.019999999999996</v>
      </c>
      <c r="H5">
        <f t="shared" si="2"/>
        <v>3.5449453128810637E-9</v>
      </c>
      <c r="I5">
        <v>4.5432251705932555E-6</v>
      </c>
      <c r="J5">
        <f t="shared" si="3"/>
        <v>7.8027066230973614E-4</v>
      </c>
      <c r="K5">
        <v>34.22</v>
      </c>
      <c r="L5">
        <v>0.67</v>
      </c>
      <c r="M5">
        <v>33.82</v>
      </c>
      <c r="N5">
        <v>0.77</v>
      </c>
    </row>
    <row r="6" spans="1:20">
      <c r="A6" t="s">
        <v>55</v>
      </c>
      <c r="B6" t="s">
        <v>15</v>
      </c>
      <c r="C6" t="s">
        <v>5</v>
      </c>
      <c r="D6" t="s">
        <v>51</v>
      </c>
      <c r="E6">
        <f t="shared" si="0"/>
        <v>0.7649999999999999</v>
      </c>
      <c r="F6">
        <v>0.77171875000000001</v>
      </c>
      <c r="G6">
        <f t="shared" si="1"/>
        <v>30.975000000000001</v>
      </c>
      <c r="H6">
        <f t="shared" si="2"/>
        <v>2.0228871186084513E-8</v>
      </c>
      <c r="I6">
        <v>1.4576098743762474E-6</v>
      </c>
      <c r="J6">
        <f t="shared" si="3"/>
        <v>1.3878110694564978E-2</v>
      </c>
      <c r="K6">
        <v>31.26</v>
      </c>
      <c r="L6">
        <v>0.71</v>
      </c>
      <c r="M6">
        <v>30.69</v>
      </c>
      <c r="N6">
        <v>0.82</v>
      </c>
    </row>
    <row r="7" spans="1:20">
      <c r="A7" t="s">
        <v>56</v>
      </c>
      <c r="B7" t="s">
        <v>15</v>
      </c>
      <c r="C7" t="s">
        <v>5</v>
      </c>
      <c r="D7" t="s">
        <v>51</v>
      </c>
      <c r="E7">
        <f t="shared" si="0"/>
        <v>0.72</v>
      </c>
      <c r="F7">
        <v>0.77171875000000001</v>
      </c>
      <c r="G7">
        <f t="shared" si="1"/>
        <v>34.51</v>
      </c>
      <c r="H7">
        <f t="shared" si="2"/>
        <v>2.678527422276913E-9</v>
      </c>
      <c r="I7">
        <v>9.9459950223019927E-7</v>
      </c>
      <c r="J7">
        <f t="shared" si="3"/>
        <v>2.6930713480861667E-3</v>
      </c>
      <c r="K7">
        <v>34.799999999999997</v>
      </c>
      <c r="L7">
        <v>0.75</v>
      </c>
      <c r="M7">
        <v>34.22</v>
      </c>
      <c r="N7">
        <v>0.69</v>
      </c>
    </row>
    <row r="8" spans="1:20">
      <c r="A8" t="s">
        <v>57</v>
      </c>
      <c r="B8" t="s">
        <v>15</v>
      </c>
      <c r="C8" t="s">
        <v>5</v>
      </c>
      <c r="D8" t="s">
        <v>51</v>
      </c>
      <c r="E8">
        <f t="shared" si="0"/>
        <v>0.82499999999999996</v>
      </c>
      <c r="F8">
        <v>0.77171875000000001</v>
      </c>
      <c r="G8">
        <f t="shared" si="1"/>
        <v>31.895</v>
      </c>
      <c r="H8">
        <f t="shared" si="2"/>
        <v>1.1952216467632545E-8</v>
      </c>
      <c r="I8">
        <v>3.6531128680760389E-6</v>
      </c>
      <c r="J8">
        <f t="shared" si="3"/>
        <v>3.2717895392942896E-3</v>
      </c>
      <c r="K8">
        <v>31.9</v>
      </c>
      <c r="L8">
        <v>0.82</v>
      </c>
      <c r="M8">
        <v>31.89</v>
      </c>
      <c r="N8">
        <v>0.83</v>
      </c>
    </row>
    <row r="9" spans="1:20">
      <c r="A9" t="s">
        <v>58</v>
      </c>
      <c r="B9" t="s">
        <v>15</v>
      </c>
      <c r="C9" t="s">
        <v>5</v>
      </c>
      <c r="D9" t="s">
        <v>51</v>
      </c>
      <c r="E9">
        <f t="shared" si="0"/>
        <v>0.755</v>
      </c>
      <c r="F9">
        <v>0.77171875000000001</v>
      </c>
      <c r="G9">
        <f t="shared" si="1"/>
        <v>31.4</v>
      </c>
      <c r="H9">
        <f t="shared" si="2"/>
        <v>1.5863677299902727E-8</v>
      </c>
      <c r="I9">
        <v>1.2375536236653417E-5</v>
      </c>
      <c r="J9">
        <f t="shared" si="3"/>
        <v>1.2818577713762625E-3</v>
      </c>
      <c r="K9">
        <v>31.59</v>
      </c>
      <c r="L9">
        <v>0.76</v>
      </c>
      <c r="M9">
        <v>31.21</v>
      </c>
      <c r="N9">
        <v>0.75</v>
      </c>
    </row>
    <row r="10" spans="1:20">
      <c r="A10" t="s">
        <v>59</v>
      </c>
      <c r="B10" t="s">
        <v>15</v>
      </c>
      <c r="C10" t="s">
        <v>60</v>
      </c>
      <c r="D10" t="s">
        <v>51</v>
      </c>
      <c r="E10">
        <f t="shared" si="0"/>
        <v>0.79</v>
      </c>
      <c r="F10">
        <v>0.77171875000000001</v>
      </c>
      <c r="G10">
        <f t="shared" si="1"/>
        <v>34.805</v>
      </c>
      <c r="H10">
        <f t="shared" si="2"/>
        <v>2.2626617565078375E-9</v>
      </c>
      <c r="I10">
        <v>4.5187834364184103E-7</v>
      </c>
      <c r="J10">
        <f t="shared" si="3"/>
        <v>5.0072365457310437E-3</v>
      </c>
      <c r="K10">
        <v>34.68</v>
      </c>
      <c r="L10">
        <v>0.78</v>
      </c>
      <c r="M10">
        <v>34.93</v>
      </c>
      <c r="N10">
        <v>0.8</v>
      </c>
    </row>
    <row r="11" spans="1:20">
      <c r="A11" t="s">
        <v>61</v>
      </c>
      <c r="B11" t="s">
        <v>15</v>
      </c>
      <c r="C11" t="s">
        <v>60</v>
      </c>
      <c r="D11" t="s">
        <v>51</v>
      </c>
      <c r="E11">
        <f t="shared" si="0"/>
        <v>0.81499999999999995</v>
      </c>
      <c r="F11">
        <v>0.77171875000000001</v>
      </c>
      <c r="G11">
        <f t="shared" si="1"/>
        <v>32.105000000000004</v>
      </c>
      <c r="H11">
        <f t="shared" si="2"/>
        <v>1.0599504071441088E-8</v>
      </c>
      <c r="I11">
        <v>2.2655401353276473E-6</v>
      </c>
      <c r="J11">
        <f t="shared" si="3"/>
        <v>4.6785770448989038E-3</v>
      </c>
      <c r="K11">
        <v>32.49</v>
      </c>
      <c r="L11">
        <v>0.79</v>
      </c>
      <c r="M11">
        <v>31.72</v>
      </c>
      <c r="N11">
        <v>0.84</v>
      </c>
    </row>
    <row r="12" spans="1:20">
      <c r="A12" t="s">
        <v>62</v>
      </c>
      <c r="B12" t="s">
        <v>15</v>
      </c>
      <c r="C12" t="s">
        <v>60</v>
      </c>
      <c r="D12" t="s">
        <v>51</v>
      </c>
      <c r="E12">
        <f t="shared" si="0"/>
        <v>0.79499999999999993</v>
      </c>
      <c r="F12">
        <v>0.77171875000000001</v>
      </c>
      <c r="G12">
        <f t="shared" si="1"/>
        <v>29.98</v>
      </c>
      <c r="H12">
        <f t="shared" si="2"/>
        <v>3.5737523693547403E-8</v>
      </c>
      <c r="I12">
        <v>1.7184931764465246E-5</v>
      </c>
      <c r="J12">
        <f t="shared" si="3"/>
        <v>2.0795848469672097E-3</v>
      </c>
      <c r="K12">
        <v>30.27</v>
      </c>
      <c r="L12">
        <v>0.75</v>
      </c>
      <c r="M12">
        <v>29.69</v>
      </c>
      <c r="N12">
        <v>0.84</v>
      </c>
    </row>
    <row r="13" spans="1:20">
      <c r="A13" t="s">
        <v>63</v>
      </c>
      <c r="B13" t="s">
        <v>15</v>
      </c>
      <c r="C13" t="s">
        <v>60</v>
      </c>
      <c r="D13" t="s">
        <v>51</v>
      </c>
      <c r="E13">
        <f t="shared" si="0"/>
        <v>0.8</v>
      </c>
      <c r="F13">
        <v>0.77171875000000001</v>
      </c>
      <c r="G13">
        <f t="shared" si="1"/>
        <v>32.325000000000003</v>
      </c>
      <c r="H13">
        <f t="shared" si="2"/>
        <v>9.3462779868374661E-9</v>
      </c>
      <c r="I13">
        <v>4.937899394481993E-6</v>
      </c>
      <c r="J13">
        <f t="shared" si="3"/>
        <v>1.8927639549079819E-3</v>
      </c>
      <c r="K13">
        <v>32.58</v>
      </c>
      <c r="L13">
        <v>0.81</v>
      </c>
      <c r="M13">
        <v>32.07</v>
      </c>
      <c r="N13">
        <v>0.79</v>
      </c>
    </row>
    <row r="14" spans="1:20">
      <c r="A14" t="s">
        <v>64</v>
      </c>
      <c r="B14" t="s">
        <v>15</v>
      </c>
      <c r="C14" t="s">
        <v>60</v>
      </c>
      <c r="D14" t="s">
        <v>51</v>
      </c>
      <c r="E14">
        <f t="shared" si="0"/>
        <v>0.81</v>
      </c>
      <c r="F14">
        <v>0.77171875000000001</v>
      </c>
      <c r="G14">
        <f t="shared" si="1"/>
        <v>33.474999999999994</v>
      </c>
      <c r="H14">
        <f t="shared" si="2"/>
        <v>4.8415530582214683E-9</v>
      </c>
      <c r="I14">
        <v>1.7732335922005138E-6</v>
      </c>
      <c r="J14">
        <f t="shared" si="3"/>
        <v>2.7303526616666955E-3</v>
      </c>
      <c r="K14">
        <v>33.65</v>
      </c>
      <c r="L14">
        <v>0.8</v>
      </c>
      <c r="M14">
        <v>33.299999999999997</v>
      </c>
      <c r="N14">
        <v>0.82</v>
      </c>
    </row>
    <row r="15" spans="1:20">
      <c r="A15" t="s">
        <v>65</v>
      </c>
      <c r="B15" t="s">
        <v>15</v>
      </c>
      <c r="C15" t="s">
        <v>60</v>
      </c>
      <c r="D15" t="s">
        <v>51</v>
      </c>
      <c r="E15">
        <f t="shared" si="0"/>
        <v>0.755</v>
      </c>
      <c r="F15">
        <v>0.77171875000000001</v>
      </c>
      <c r="G15">
        <f t="shared" si="1"/>
        <v>34.33</v>
      </c>
      <c r="H15">
        <f t="shared" si="2"/>
        <v>2.9689792174891082E-9</v>
      </c>
      <c r="I15">
        <v>8.2764458846403216E-7</v>
      </c>
      <c r="J15">
        <f t="shared" si="3"/>
        <v>3.5872634931366247E-3</v>
      </c>
      <c r="K15">
        <v>34.75</v>
      </c>
      <c r="L15">
        <v>0.72</v>
      </c>
      <c r="M15">
        <v>33.909999999999997</v>
      </c>
      <c r="N15">
        <v>0.79</v>
      </c>
    </row>
    <row r="16" spans="1:20">
      <c r="A16" t="s">
        <v>66</v>
      </c>
      <c r="B16" t="s">
        <v>15</v>
      </c>
      <c r="C16" t="s">
        <v>60</v>
      </c>
      <c r="D16" t="s">
        <v>51</v>
      </c>
      <c r="E16">
        <f t="shared" si="0"/>
        <v>0.76</v>
      </c>
      <c r="F16">
        <v>0.77171875000000001</v>
      </c>
      <c r="G16">
        <f t="shared" si="1"/>
        <v>35.99</v>
      </c>
      <c r="H16">
        <f t="shared" si="2"/>
        <v>1.1488724644239038E-9</v>
      </c>
      <c r="I16">
        <v>1.2546400304650013E-7</v>
      </c>
      <c r="J16">
        <f t="shared" si="3"/>
        <v>9.1569887499771754E-3</v>
      </c>
      <c r="K16">
        <v>36.14</v>
      </c>
      <c r="L16">
        <v>0.73</v>
      </c>
      <c r="M16">
        <v>35.840000000000003</v>
      </c>
      <c r="N16">
        <v>0.79</v>
      </c>
    </row>
    <row r="17" spans="1:14">
      <c r="A17" t="s">
        <v>67</v>
      </c>
      <c r="B17" t="s">
        <v>15</v>
      </c>
      <c r="C17" t="s">
        <v>60</v>
      </c>
      <c r="D17" t="s">
        <v>51</v>
      </c>
      <c r="E17">
        <f t="shared" si="0"/>
        <v>0.67999999999999994</v>
      </c>
      <c r="F17">
        <v>0.77171875000000001</v>
      </c>
      <c r="G17">
        <f t="shared" si="1"/>
        <v>35.96</v>
      </c>
      <c r="H17">
        <f t="shared" si="2"/>
        <v>1.1687554904309034E-9</v>
      </c>
      <c r="I17">
        <v>1.2070043290087094E-6</v>
      </c>
      <c r="J17">
        <f t="shared" si="3"/>
        <v>9.6831093504923954E-4</v>
      </c>
      <c r="K17">
        <v>36.340000000000003</v>
      </c>
      <c r="L17">
        <v>0.65</v>
      </c>
      <c r="M17">
        <v>35.58</v>
      </c>
      <c r="N17">
        <v>0.71</v>
      </c>
    </row>
    <row r="18" spans="1:14">
      <c r="A18" t="s">
        <v>68</v>
      </c>
      <c r="B18" t="s">
        <v>4</v>
      </c>
      <c r="C18" t="s">
        <v>5</v>
      </c>
      <c r="D18" t="s">
        <v>51</v>
      </c>
      <c r="E18">
        <f t="shared" si="0"/>
        <v>0.80500000000000005</v>
      </c>
      <c r="F18">
        <v>0.77171875000000001</v>
      </c>
      <c r="G18">
        <f t="shared" si="1"/>
        <v>33.875</v>
      </c>
      <c r="H18">
        <f t="shared" si="2"/>
        <v>3.8514723386068171E-9</v>
      </c>
      <c r="I18">
        <v>8.9734159059569356E-7</v>
      </c>
      <c r="J18">
        <f t="shared" si="3"/>
        <v>4.2920916393165793E-3</v>
      </c>
      <c r="K18">
        <v>33.82</v>
      </c>
      <c r="L18">
        <v>0.8</v>
      </c>
      <c r="M18">
        <v>33.93</v>
      </c>
      <c r="N18">
        <v>0.81</v>
      </c>
    </row>
    <row r="19" spans="1:14">
      <c r="A19" t="s">
        <v>69</v>
      </c>
      <c r="B19" t="s">
        <v>4</v>
      </c>
      <c r="C19" t="s">
        <v>5</v>
      </c>
      <c r="D19" t="s">
        <v>51</v>
      </c>
      <c r="E19">
        <f t="shared" si="0"/>
        <v>0.77499999999999991</v>
      </c>
      <c r="F19">
        <v>0.77171875000000001</v>
      </c>
      <c r="G19">
        <f t="shared" si="1"/>
        <v>29.875</v>
      </c>
      <c r="H19">
        <f t="shared" si="2"/>
        <v>3.7949486898994158E-8</v>
      </c>
      <c r="I19">
        <v>1.1029435753993961E-5</v>
      </c>
      <c r="J19">
        <f t="shared" si="3"/>
        <v>3.4407459951205531E-3</v>
      </c>
      <c r="K19">
        <v>30.1</v>
      </c>
      <c r="L19">
        <v>0.72</v>
      </c>
      <c r="M19">
        <v>29.65</v>
      </c>
      <c r="N19">
        <v>0.83</v>
      </c>
    </row>
    <row r="20" spans="1:14">
      <c r="A20" t="s">
        <v>70</v>
      </c>
      <c r="B20" t="s">
        <v>4</v>
      </c>
      <c r="C20" t="s">
        <v>5</v>
      </c>
      <c r="D20" t="s">
        <v>51</v>
      </c>
      <c r="E20">
        <f t="shared" si="0"/>
        <v>0.82499999999999996</v>
      </c>
      <c r="F20">
        <v>0.77171875000000001</v>
      </c>
      <c r="G20">
        <f t="shared" si="1"/>
        <v>33.36</v>
      </c>
      <c r="H20">
        <f t="shared" si="2"/>
        <v>5.1707089817917996E-9</v>
      </c>
      <c r="I20">
        <v>1.0730847889431985E-6</v>
      </c>
      <c r="J20">
        <f t="shared" si="3"/>
        <v>4.8185465259311397E-3</v>
      </c>
      <c r="K20">
        <v>33.75</v>
      </c>
      <c r="L20">
        <v>0.8</v>
      </c>
      <c r="M20">
        <v>32.97</v>
      </c>
      <c r="N20">
        <v>0.85</v>
      </c>
    </row>
    <row r="21" spans="1:14">
      <c r="A21" t="s">
        <v>71</v>
      </c>
      <c r="B21" t="s">
        <v>4</v>
      </c>
      <c r="C21" t="s">
        <v>5</v>
      </c>
      <c r="D21" t="s">
        <v>51</v>
      </c>
      <c r="E21">
        <f t="shared" si="0"/>
        <v>0.76500000000000001</v>
      </c>
      <c r="F21">
        <v>0.77171875000000001</v>
      </c>
      <c r="G21">
        <f t="shared" si="1"/>
        <v>33.340000000000003</v>
      </c>
      <c r="H21">
        <f t="shared" si="2"/>
        <v>5.2301963235694801E-9</v>
      </c>
      <c r="I21">
        <v>3.1305989124298773E-6</v>
      </c>
      <c r="J21">
        <f t="shared" si="3"/>
        <v>1.6706695651120501E-3</v>
      </c>
      <c r="K21">
        <v>33.49</v>
      </c>
      <c r="L21">
        <v>0.75</v>
      </c>
      <c r="M21">
        <v>33.19</v>
      </c>
      <c r="N21">
        <v>0.78</v>
      </c>
    </row>
    <row r="22" spans="1:14">
      <c r="A22" t="s">
        <v>72</v>
      </c>
      <c r="B22" t="s">
        <v>4</v>
      </c>
      <c r="C22" t="s">
        <v>5</v>
      </c>
      <c r="D22" t="s">
        <v>51</v>
      </c>
      <c r="E22">
        <f t="shared" si="0"/>
        <v>0.82499999999999996</v>
      </c>
      <c r="F22">
        <v>0.77171875000000001</v>
      </c>
      <c r="G22">
        <f t="shared" si="1"/>
        <v>30.704999999999998</v>
      </c>
      <c r="H22">
        <f t="shared" si="2"/>
        <v>2.3606860836276078E-8</v>
      </c>
      <c r="I22">
        <v>7.3078821291481552E-6</v>
      </c>
      <c r="J22">
        <f t="shared" si="3"/>
        <v>3.2303286258706827E-3</v>
      </c>
      <c r="K22">
        <v>30.91</v>
      </c>
      <c r="L22">
        <v>0.83</v>
      </c>
      <c r="M22">
        <v>30.5</v>
      </c>
      <c r="N22">
        <v>0.82</v>
      </c>
    </row>
    <row r="23" spans="1:14">
      <c r="A23" t="s">
        <v>73</v>
      </c>
      <c r="B23" t="s">
        <v>4</v>
      </c>
      <c r="C23" t="s">
        <v>5</v>
      </c>
      <c r="D23" t="s">
        <v>51</v>
      </c>
      <c r="E23">
        <f t="shared" si="0"/>
        <v>0.72</v>
      </c>
      <c r="F23">
        <v>0.77171875000000001</v>
      </c>
      <c r="G23">
        <f t="shared" si="1"/>
        <v>30.835000000000001</v>
      </c>
      <c r="H23">
        <f t="shared" si="2"/>
        <v>2.1915274676271789E-8</v>
      </c>
      <c r="I23">
        <v>1.0730847889432006E-6</v>
      </c>
      <c r="J23">
        <f t="shared" si="3"/>
        <v>2.0422686913542473E-2</v>
      </c>
      <c r="K23">
        <v>31.26</v>
      </c>
      <c r="L23">
        <v>0.66</v>
      </c>
      <c r="M23">
        <v>30.41</v>
      </c>
      <c r="N23">
        <v>0.78</v>
      </c>
    </row>
    <row r="24" spans="1:14">
      <c r="A24" t="s">
        <v>74</v>
      </c>
      <c r="B24" t="s">
        <v>4</v>
      </c>
      <c r="C24" t="s">
        <v>5</v>
      </c>
      <c r="D24" t="s">
        <v>51</v>
      </c>
      <c r="E24">
        <f t="shared" si="0"/>
        <v>0.75</v>
      </c>
      <c r="F24">
        <v>0.77171875000000001</v>
      </c>
      <c r="G24">
        <f t="shared" si="1"/>
        <v>32.254999999999995</v>
      </c>
      <c r="H24">
        <f t="shared" si="2"/>
        <v>9.7280619772174403E-9</v>
      </c>
      <c r="I24">
        <v>3.6352557859955273E-6</v>
      </c>
      <c r="J24">
        <f t="shared" si="3"/>
        <v>2.6760323206674649E-3</v>
      </c>
      <c r="K24">
        <v>32.47</v>
      </c>
      <c r="L24">
        <v>0.74</v>
      </c>
      <c r="M24">
        <v>32.04</v>
      </c>
      <c r="N24">
        <v>0.76</v>
      </c>
    </row>
    <row r="25" spans="1:14">
      <c r="A25" t="s">
        <v>75</v>
      </c>
      <c r="B25" t="s">
        <v>4</v>
      </c>
      <c r="C25" t="s">
        <v>5</v>
      </c>
      <c r="D25" t="s">
        <v>51</v>
      </c>
      <c r="E25">
        <f t="shared" si="0"/>
        <v>0.66500000000000004</v>
      </c>
      <c r="F25">
        <v>0.77171875000000001</v>
      </c>
      <c r="G25">
        <f t="shared" si="1"/>
        <v>33.380000000000003</v>
      </c>
      <c r="H25">
        <f t="shared" si="2"/>
        <v>5.1118982386755934E-9</v>
      </c>
      <c r="I25">
        <v>1.5920158727553149E-6</v>
      </c>
      <c r="J25">
        <f t="shared" si="3"/>
        <v>3.2109593416480135E-3</v>
      </c>
      <c r="K25">
        <v>33.56</v>
      </c>
      <c r="L25">
        <v>0.66</v>
      </c>
      <c r="M25">
        <v>33.200000000000003</v>
      </c>
      <c r="N25">
        <v>0.67</v>
      </c>
    </row>
    <row r="26" spans="1:14">
      <c r="A26" t="s">
        <v>76</v>
      </c>
      <c r="B26" t="s">
        <v>4</v>
      </c>
      <c r="C26" t="s">
        <v>60</v>
      </c>
      <c r="D26" t="s">
        <v>51</v>
      </c>
      <c r="E26">
        <f t="shared" si="0"/>
        <v>0.80499999999999994</v>
      </c>
      <c r="F26">
        <v>0.77171875000000001</v>
      </c>
      <c r="G26">
        <f t="shared" si="1"/>
        <v>31.259999999999998</v>
      </c>
      <c r="H26">
        <f t="shared" si="2"/>
        <v>1.7186171299674884E-8</v>
      </c>
      <c r="I26">
        <v>3.9413852935126065E-6</v>
      </c>
      <c r="J26">
        <f t="shared" si="3"/>
        <v>4.3604392922363538E-3</v>
      </c>
      <c r="K26">
        <v>31.53</v>
      </c>
      <c r="L26">
        <v>0.77</v>
      </c>
      <c r="M26">
        <v>30.99</v>
      </c>
      <c r="N26">
        <v>0.84</v>
      </c>
    </row>
    <row r="27" spans="1:14">
      <c r="A27" t="s">
        <v>77</v>
      </c>
      <c r="B27" t="s">
        <v>4</v>
      </c>
      <c r="C27" t="s">
        <v>60</v>
      </c>
      <c r="D27" t="s">
        <v>51</v>
      </c>
      <c r="E27">
        <f t="shared" si="0"/>
        <v>0.82</v>
      </c>
      <c r="F27">
        <v>0.77171875000000001</v>
      </c>
      <c r="G27">
        <f t="shared" si="1"/>
        <v>33.704999999999998</v>
      </c>
      <c r="H27">
        <f t="shared" si="2"/>
        <v>4.2447673869472905E-9</v>
      </c>
      <c r="I27">
        <v>2.3274287755903352E-6</v>
      </c>
      <c r="J27">
        <f t="shared" si="3"/>
        <v>1.8238011970401269E-3</v>
      </c>
      <c r="K27">
        <v>33.880000000000003</v>
      </c>
      <c r="L27">
        <v>0.82</v>
      </c>
      <c r="M27">
        <v>33.53</v>
      </c>
      <c r="N27">
        <v>0.82</v>
      </c>
    </row>
    <row r="28" spans="1:14">
      <c r="A28" t="s">
        <v>78</v>
      </c>
      <c r="B28" t="s">
        <v>4</v>
      </c>
      <c r="C28" t="s">
        <v>60</v>
      </c>
      <c r="D28" t="s">
        <v>51</v>
      </c>
      <c r="E28">
        <f t="shared" si="0"/>
        <v>0.78</v>
      </c>
      <c r="F28">
        <v>0.77171875000000001</v>
      </c>
      <c r="G28">
        <f t="shared" si="1"/>
        <v>34.215000000000003</v>
      </c>
      <c r="H28">
        <f t="shared" si="2"/>
        <v>3.1708270718122815E-9</v>
      </c>
      <c r="I28">
        <v>5.1706450280873623E-7</v>
      </c>
      <c r="J28">
        <f t="shared" si="3"/>
        <v>6.1323627025024769E-3</v>
      </c>
      <c r="K28">
        <v>34.19</v>
      </c>
      <c r="L28">
        <v>0.78</v>
      </c>
      <c r="M28">
        <v>34.24</v>
      </c>
      <c r="N28">
        <v>0.78</v>
      </c>
    </row>
    <row r="29" spans="1:14">
      <c r="A29" t="s">
        <v>79</v>
      </c>
      <c r="B29" t="s">
        <v>4</v>
      </c>
      <c r="C29" t="s">
        <v>60</v>
      </c>
      <c r="D29" t="s">
        <v>51</v>
      </c>
      <c r="E29">
        <f t="shared" si="0"/>
        <v>0.82499999999999996</v>
      </c>
      <c r="F29">
        <v>0.77171875000000001</v>
      </c>
      <c r="G29">
        <f t="shared" si="1"/>
        <v>31.62</v>
      </c>
      <c r="H29">
        <f t="shared" si="2"/>
        <v>1.3988044812196155E-8</v>
      </c>
      <c r="I29">
        <v>6.25952323665093E-7</v>
      </c>
      <c r="J29">
        <f t="shared" si="3"/>
        <v>2.2346821448465878E-2</v>
      </c>
      <c r="K29">
        <v>31.85</v>
      </c>
      <c r="L29">
        <v>0.86</v>
      </c>
      <c r="M29">
        <v>31.39</v>
      </c>
      <c r="N29">
        <v>0.79</v>
      </c>
    </row>
    <row r="30" spans="1:14">
      <c r="A30" t="s">
        <v>80</v>
      </c>
      <c r="B30" t="s">
        <v>4</v>
      </c>
      <c r="C30" t="s">
        <v>60</v>
      </c>
      <c r="D30" t="s">
        <v>51</v>
      </c>
      <c r="E30">
        <f t="shared" si="0"/>
        <v>0.78</v>
      </c>
      <c r="F30">
        <v>0.77171875000000001</v>
      </c>
      <c r="G30">
        <f t="shared" si="1"/>
        <v>31.87</v>
      </c>
      <c r="H30">
        <f t="shared" si="2"/>
        <v>1.2124345944623095E-8</v>
      </c>
      <c r="I30">
        <v>4.2942856071149361E-6</v>
      </c>
      <c r="J30">
        <f t="shared" si="3"/>
        <v>2.8233673895688297E-3</v>
      </c>
      <c r="K30">
        <v>32.090000000000003</v>
      </c>
      <c r="L30">
        <v>0.74</v>
      </c>
      <c r="M30">
        <v>31.65</v>
      </c>
      <c r="N30">
        <v>0.82</v>
      </c>
    </row>
    <row r="31" spans="1:14">
      <c r="A31" t="s">
        <v>81</v>
      </c>
      <c r="B31" t="s">
        <v>4</v>
      </c>
      <c r="C31" t="s">
        <v>60</v>
      </c>
      <c r="D31" t="s">
        <v>51</v>
      </c>
      <c r="E31">
        <f t="shared" si="0"/>
        <v>0.78</v>
      </c>
      <c r="F31">
        <v>0.77171875000000001</v>
      </c>
      <c r="G31">
        <f t="shared" si="1"/>
        <v>31.605</v>
      </c>
      <c r="H31">
        <f t="shared" si="2"/>
        <v>1.4108568031239206E-8</v>
      </c>
      <c r="I31">
        <v>7.8613776481572339E-7</v>
      </c>
      <c r="J31">
        <f t="shared" si="3"/>
        <v>1.7946686525797881E-2</v>
      </c>
      <c r="K31">
        <v>31.79</v>
      </c>
      <c r="L31">
        <v>0.81</v>
      </c>
      <c r="M31">
        <v>31.42</v>
      </c>
      <c r="N31">
        <v>0.75</v>
      </c>
    </row>
    <row r="32" spans="1:14">
      <c r="A32" t="s">
        <v>82</v>
      </c>
      <c r="B32" t="s">
        <v>4</v>
      </c>
      <c r="C32" t="s">
        <v>60</v>
      </c>
      <c r="D32" t="s">
        <v>51</v>
      </c>
      <c r="E32">
        <f t="shared" si="0"/>
        <v>0.74</v>
      </c>
      <c r="F32">
        <v>0.77171875000000001</v>
      </c>
      <c r="G32">
        <f t="shared" si="1"/>
        <v>32.790000000000006</v>
      </c>
      <c r="H32">
        <f t="shared" si="2"/>
        <v>7.1636625655258182E-9</v>
      </c>
      <c r="I32">
        <v>3.1152959738787664E-6</v>
      </c>
      <c r="J32">
        <f t="shared" si="3"/>
        <v>2.2995126708960966E-3</v>
      </c>
      <c r="K32">
        <v>32.950000000000003</v>
      </c>
      <c r="L32">
        <v>0.75</v>
      </c>
      <c r="M32">
        <v>32.630000000000003</v>
      </c>
      <c r="N32">
        <v>0.73</v>
      </c>
    </row>
    <row r="33" spans="1:14">
      <c r="A33" t="s">
        <v>83</v>
      </c>
      <c r="B33" t="s">
        <v>4</v>
      </c>
      <c r="C33" t="s">
        <v>60</v>
      </c>
      <c r="D33" t="s">
        <v>51</v>
      </c>
      <c r="E33">
        <f t="shared" si="0"/>
        <v>0.755</v>
      </c>
      <c r="F33">
        <v>0.77171875000000001</v>
      </c>
      <c r="G33">
        <f t="shared" si="1"/>
        <v>31.195</v>
      </c>
      <c r="H33">
        <f t="shared" si="2"/>
        <v>1.7837122585242571E-8</v>
      </c>
      <c r="I33">
        <v>2.1101536301874173E-6</v>
      </c>
      <c r="J33">
        <f t="shared" si="3"/>
        <v>8.4529971325634397E-3</v>
      </c>
      <c r="K33">
        <v>31.46</v>
      </c>
      <c r="L33">
        <v>0.7</v>
      </c>
      <c r="M33">
        <v>30.93</v>
      </c>
      <c r="N33">
        <v>0.81</v>
      </c>
    </row>
    <row r="35" spans="1:14">
      <c r="I35" t="s">
        <v>85</v>
      </c>
      <c r="J35">
        <f>AVERAGE(J2:J9)</f>
        <v>4.3603011895322714E-3</v>
      </c>
    </row>
    <row r="36" spans="1:14">
      <c r="I36" t="s">
        <v>86</v>
      </c>
      <c r="J36">
        <f>AVERAGE(J10:J17)</f>
        <v>3.7626347790418592E-3</v>
      </c>
    </row>
    <row r="37" spans="1:14">
      <c r="I37" t="s">
        <v>87</v>
      </c>
      <c r="J37">
        <f>AVERAGE(J18:J25)</f>
        <v>5.4702576159011201E-3</v>
      </c>
    </row>
    <row r="38" spans="1:14">
      <c r="I38" t="s">
        <v>88</v>
      </c>
      <c r="J38">
        <f>AVERAGE(J26:J33)</f>
        <v>8.2732485448838849E-3</v>
      </c>
    </row>
    <row r="39" spans="1:14">
      <c r="I39" t="s">
        <v>48</v>
      </c>
      <c r="J39">
        <f>AVERAGE(J2:J17)</f>
        <v>4.0614679842870651E-3</v>
      </c>
    </row>
    <row r="40" spans="1:14">
      <c r="I40" t="s">
        <v>47</v>
      </c>
      <c r="J40">
        <f>AVERAGE(J18:J33)</f>
        <v>6.8717530803925021E-3</v>
      </c>
    </row>
    <row r="41" spans="1:14">
      <c r="I41" t="s">
        <v>89</v>
      </c>
      <c r="J41">
        <f>(SUM(J2:J9)+SUM(J18:J25))/16</f>
        <v>4.9152794027166958E-3</v>
      </c>
    </row>
    <row r="42" spans="1:14">
      <c r="I42" t="s">
        <v>90</v>
      </c>
      <c r="J42">
        <f>(SUM(J10:J17)+SUM(J26:J33))/16</f>
        <v>6.0179416619628723E-3</v>
      </c>
    </row>
    <row r="50" spans="1:20">
      <c r="A50" t="s">
        <v>23</v>
      </c>
      <c r="B50" t="s">
        <v>24</v>
      </c>
      <c r="C50" t="s">
        <v>25</v>
      </c>
      <c r="D50" t="s">
        <v>26</v>
      </c>
      <c r="E50" t="s">
        <v>44</v>
      </c>
      <c r="F50" t="s">
        <v>43</v>
      </c>
      <c r="G50" t="s">
        <v>45</v>
      </c>
      <c r="H50" t="s">
        <v>27</v>
      </c>
      <c r="I50" t="s">
        <v>46</v>
      </c>
      <c r="J50" t="s">
        <v>28</v>
      </c>
      <c r="K50" t="s">
        <v>30</v>
      </c>
      <c r="L50" t="s">
        <v>31</v>
      </c>
      <c r="M50" t="s">
        <v>33</v>
      </c>
      <c r="N50" t="s">
        <v>34</v>
      </c>
      <c r="O50" t="s">
        <v>35</v>
      </c>
      <c r="P50" t="s">
        <v>36</v>
      </c>
      <c r="Q50" t="s">
        <v>37</v>
      </c>
      <c r="R50" t="s">
        <v>38</v>
      </c>
      <c r="S50" t="s">
        <v>39</v>
      </c>
      <c r="T50" t="s">
        <v>40</v>
      </c>
    </row>
    <row r="51" spans="1:20">
      <c r="A51" t="s">
        <v>50</v>
      </c>
      <c r="B51" t="s">
        <v>15</v>
      </c>
      <c r="C51" t="s">
        <v>5</v>
      </c>
      <c r="D51" t="s">
        <v>6</v>
      </c>
      <c r="E51">
        <f>(L51+N51)/2</f>
        <v>0.67999999999999994</v>
      </c>
      <c r="F51">
        <v>0.82187500000000002</v>
      </c>
      <c r="G51">
        <f>(K51+M51)/2</f>
        <v>28.65</v>
      </c>
      <c r="H51">
        <f>1/((1+F51)^G51)</f>
        <v>3.4367091961663695E-8</v>
      </c>
      <c r="I51">
        <v>2.8507412118097709E-6</v>
      </c>
      <c r="J51">
        <f>H51/I51</f>
        <v>1.2055493434230747E-2</v>
      </c>
      <c r="K51">
        <v>29.05</v>
      </c>
      <c r="L51">
        <v>0.63</v>
      </c>
      <c r="M51">
        <v>28.25</v>
      </c>
      <c r="N51">
        <v>0.73</v>
      </c>
    </row>
    <row r="52" spans="1:20">
      <c r="A52" t="s">
        <v>52</v>
      </c>
      <c r="B52" t="s">
        <v>15</v>
      </c>
      <c r="C52" t="s">
        <v>5</v>
      </c>
      <c r="D52" t="s">
        <v>6</v>
      </c>
      <c r="E52">
        <f t="shared" ref="E52:E82" si="4">(L52+N52)/2</f>
        <v>0.82000000000000006</v>
      </c>
      <c r="F52">
        <v>0.82187500000000002</v>
      </c>
      <c r="G52">
        <f t="shared" ref="G52:G82" si="5">(K52+M52)/2</f>
        <v>28.185000000000002</v>
      </c>
      <c r="H52">
        <f t="shared" ref="H52:H82" si="6">1/((1+F52)^G52)</f>
        <v>4.5423848119415534E-8</v>
      </c>
      <c r="I52">
        <v>3.5307270517047876E-6</v>
      </c>
      <c r="J52">
        <f t="shared" ref="J52:J82" si="7">H52/I52</f>
        <v>1.2865295859526421E-2</v>
      </c>
      <c r="K52">
        <v>28.75</v>
      </c>
      <c r="L52">
        <v>0.76</v>
      </c>
      <c r="M52">
        <v>27.62</v>
      </c>
      <c r="N52">
        <v>0.88</v>
      </c>
    </row>
    <row r="53" spans="1:20">
      <c r="A53" t="s">
        <v>53</v>
      </c>
      <c r="B53" t="s">
        <v>15</v>
      </c>
      <c r="C53" t="s">
        <v>5</v>
      </c>
      <c r="D53" t="s">
        <v>6</v>
      </c>
      <c r="E53">
        <f t="shared" si="4"/>
        <v>0.745</v>
      </c>
      <c r="F53">
        <v>0.82187500000000002</v>
      </c>
      <c r="G53">
        <f t="shared" si="5"/>
        <v>27.855</v>
      </c>
      <c r="H53">
        <f t="shared" si="6"/>
        <v>5.5367517716335477E-8</v>
      </c>
      <c r="I53">
        <v>5.355339881034904E-6</v>
      </c>
      <c r="J53">
        <f t="shared" si="7"/>
        <v>1.033874953715092E-2</v>
      </c>
      <c r="K53">
        <v>28.04</v>
      </c>
      <c r="L53">
        <v>0.69</v>
      </c>
      <c r="M53">
        <v>27.67</v>
      </c>
      <c r="N53">
        <v>0.8</v>
      </c>
    </row>
    <row r="54" spans="1:20">
      <c r="A54" t="s">
        <v>54</v>
      </c>
      <c r="B54" t="s">
        <v>15</v>
      </c>
      <c r="C54" t="s">
        <v>5</v>
      </c>
      <c r="D54" t="s">
        <v>6</v>
      </c>
      <c r="E54">
        <f t="shared" si="4"/>
        <v>0.82000000000000006</v>
      </c>
      <c r="F54">
        <v>0.82187500000000002</v>
      </c>
      <c r="G54">
        <f t="shared" si="5"/>
        <v>28.975000000000001</v>
      </c>
      <c r="H54">
        <f t="shared" si="6"/>
        <v>2.8279664163902511E-8</v>
      </c>
      <c r="I54">
        <v>1.2183646634964933E-6</v>
      </c>
      <c r="J54">
        <f t="shared" si="7"/>
        <v>2.3211165762756798E-2</v>
      </c>
      <c r="K54">
        <v>28.87</v>
      </c>
      <c r="L54">
        <v>0.84</v>
      </c>
      <c r="M54">
        <v>29.08</v>
      </c>
      <c r="N54">
        <v>0.8</v>
      </c>
    </row>
    <row r="55" spans="1:20">
      <c r="A55" t="s">
        <v>55</v>
      </c>
      <c r="B55" t="s">
        <v>15</v>
      </c>
      <c r="C55" t="s">
        <v>5</v>
      </c>
      <c r="D55" t="s">
        <v>6</v>
      </c>
      <c r="E55">
        <f t="shared" si="4"/>
        <v>0.77</v>
      </c>
      <c r="F55">
        <v>0.82187500000000002</v>
      </c>
      <c r="G55">
        <f t="shared" si="5"/>
        <v>29.16</v>
      </c>
      <c r="H55">
        <f t="shared" si="6"/>
        <v>2.5309193781910497E-8</v>
      </c>
      <c r="I55">
        <v>1.4962917779131186E-6</v>
      </c>
      <c r="J55">
        <f t="shared" si="7"/>
        <v>1.6914611278028464E-2</v>
      </c>
      <c r="K55">
        <v>29.35</v>
      </c>
      <c r="L55">
        <v>0.74</v>
      </c>
      <c r="M55">
        <v>28.97</v>
      </c>
      <c r="N55">
        <v>0.8</v>
      </c>
    </row>
    <row r="56" spans="1:20">
      <c r="A56" t="s">
        <v>56</v>
      </c>
      <c r="B56" t="s">
        <v>15</v>
      </c>
      <c r="C56" t="s">
        <v>5</v>
      </c>
      <c r="D56" t="s">
        <v>6</v>
      </c>
      <c r="E56">
        <f t="shared" si="4"/>
        <v>0.82000000000000006</v>
      </c>
      <c r="F56">
        <v>0.82187500000000002</v>
      </c>
      <c r="G56">
        <f t="shared" si="5"/>
        <v>29.664999999999999</v>
      </c>
      <c r="H56">
        <f t="shared" si="6"/>
        <v>1.8694610879818186E-8</v>
      </c>
      <c r="I56">
        <v>2.6645197674320536E-6</v>
      </c>
      <c r="J56">
        <f t="shared" si="7"/>
        <v>7.0161276746072802E-3</v>
      </c>
      <c r="K56">
        <v>29.92</v>
      </c>
      <c r="L56">
        <v>0.79</v>
      </c>
      <c r="M56">
        <v>29.41</v>
      </c>
      <c r="N56">
        <v>0.85</v>
      </c>
    </row>
    <row r="57" spans="1:20">
      <c r="A57" t="s">
        <v>57</v>
      </c>
      <c r="B57" t="s">
        <v>15</v>
      </c>
      <c r="C57" t="s">
        <v>5</v>
      </c>
      <c r="D57" t="s">
        <v>6</v>
      </c>
      <c r="E57">
        <f t="shared" si="4"/>
        <v>0.82499999999999996</v>
      </c>
      <c r="F57">
        <v>0.82187500000000002</v>
      </c>
      <c r="G57">
        <f t="shared" si="5"/>
        <v>29.700000000000003</v>
      </c>
      <c r="H57">
        <f t="shared" si="6"/>
        <v>1.8306203242563962E-8</v>
      </c>
      <c r="I57">
        <v>1.496291777913116E-6</v>
      </c>
      <c r="J57">
        <f t="shared" si="7"/>
        <v>1.2234380695518954E-2</v>
      </c>
      <c r="K57">
        <v>29.8</v>
      </c>
      <c r="L57">
        <v>0.83</v>
      </c>
      <c r="M57">
        <v>29.6</v>
      </c>
      <c r="N57">
        <v>0.82</v>
      </c>
    </row>
    <row r="58" spans="1:20">
      <c r="A58" t="s">
        <v>58</v>
      </c>
      <c r="B58" t="s">
        <v>15</v>
      </c>
      <c r="C58" t="s">
        <v>5</v>
      </c>
      <c r="D58" t="s">
        <v>6</v>
      </c>
      <c r="E58">
        <f t="shared" si="4"/>
        <v>0.84499999999999997</v>
      </c>
      <c r="F58">
        <v>0.82187500000000002</v>
      </c>
      <c r="G58">
        <f t="shared" si="5"/>
        <v>28.704999999999998</v>
      </c>
      <c r="H58">
        <f t="shared" si="6"/>
        <v>3.3251731369712897E-8</v>
      </c>
      <c r="I58">
        <v>4.1921200991833024E-6</v>
      </c>
      <c r="J58">
        <f t="shared" si="7"/>
        <v>7.9319605791329569E-3</v>
      </c>
      <c r="K58">
        <v>28.45</v>
      </c>
      <c r="L58">
        <v>0.83</v>
      </c>
      <c r="M58">
        <v>28.96</v>
      </c>
      <c r="N58">
        <v>0.86</v>
      </c>
    </row>
    <row r="59" spans="1:20">
      <c r="A59" t="s">
        <v>59</v>
      </c>
      <c r="B59" t="s">
        <v>15</v>
      </c>
      <c r="C59" t="s">
        <v>60</v>
      </c>
      <c r="D59" t="s">
        <v>6</v>
      </c>
      <c r="E59">
        <f t="shared" si="4"/>
        <v>0.82499999999999996</v>
      </c>
      <c r="F59">
        <v>0.82187500000000002</v>
      </c>
      <c r="G59">
        <f t="shared" si="5"/>
        <v>28.174999999999997</v>
      </c>
      <c r="H59">
        <f t="shared" si="6"/>
        <v>4.5697149327970581E-8</v>
      </c>
      <c r="I59">
        <v>4.6391881631384424E-6</v>
      </c>
      <c r="J59">
        <f t="shared" si="7"/>
        <v>9.8502470089629115E-3</v>
      </c>
      <c r="K59">
        <v>28.31</v>
      </c>
      <c r="L59">
        <v>0.83</v>
      </c>
      <c r="M59">
        <v>28.04</v>
      </c>
      <c r="N59">
        <v>0.82</v>
      </c>
    </row>
    <row r="60" spans="1:20">
      <c r="A60" t="s">
        <v>61</v>
      </c>
      <c r="B60" t="s">
        <v>15</v>
      </c>
      <c r="C60" t="s">
        <v>60</v>
      </c>
      <c r="D60" t="s">
        <v>6</v>
      </c>
      <c r="E60">
        <f t="shared" si="4"/>
        <v>0.84000000000000008</v>
      </c>
      <c r="F60">
        <v>0.82187500000000002</v>
      </c>
      <c r="G60">
        <f t="shared" si="5"/>
        <v>27.82</v>
      </c>
      <c r="H60">
        <f t="shared" si="6"/>
        <v>5.6542265229617086E-8</v>
      </c>
      <c r="I60">
        <v>9.0144795159988451E-6</v>
      </c>
      <c r="J60">
        <f t="shared" si="7"/>
        <v>6.272382684908896E-3</v>
      </c>
      <c r="K60">
        <v>27.55</v>
      </c>
      <c r="L60">
        <v>0.88</v>
      </c>
      <c r="M60">
        <v>28.09</v>
      </c>
      <c r="N60">
        <v>0.8</v>
      </c>
    </row>
    <row r="61" spans="1:20">
      <c r="A61" t="s">
        <v>62</v>
      </c>
      <c r="B61" t="s">
        <v>15</v>
      </c>
      <c r="C61" t="s">
        <v>60</v>
      </c>
      <c r="D61" t="s">
        <v>6</v>
      </c>
      <c r="E61">
        <f t="shared" si="4"/>
        <v>0.89500000000000002</v>
      </c>
      <c r="F61">
        <v>0.82187500000000002</v>
      </c>
      <c r="G61">
        <f t="shared" si="5"/>
        <v>26.984999999999999</v>
      </c>
      <c r="H61">
        <f t="shared" si="6"/>
        <v>9.3305278775965205E-8</v>
      </c>
      <c r="I61">
        <v>8.2380076831913682E-6</v>
      </c>
      <c r="J61">
        <f t="shared" si="7"/>
        <v>1.1326194677669826E-2</v>
      </c>
      <c r="K61">
        <v>26.94</v>
      </c>
      <c r="L61">
        <v>0.93</v>
      </c>
      <c r="M61">
        <v>27.03</v>
      </c>
      <c r="N61">
        <v>0.86</v>
      </c>
    </row>
    <row r="62" spans="1:20">
      <c r="A62" t="s">
        <v>63</v>
      </c>
      <c r="B62" t="s">
        <v>15</v>
      </c>
      <c r="C62" t="s">
        <v>60</v>
      </c>
      <c r="D62" t="s">
        <v>6</v>
      </c>
      <c r="E62">
        <f t="shared" si="4"/>
        <v>0.85499999999999998</v>
      </c>
      <c r="F62">
        <v>0.82187500000000002</v>
      </c>
      <c r="G62">
        <f t="shared" si="5"/>
        <v>28.869999999999997</v>
      </c>
      <c r="H62">
        <f t="shared" si="6"/>
        <v>3.0118178175882649E-8</v>
      </c>
      <c r="I62">
        <v>4.1103286885475112E-6</v>
      </c>
      <c r="J62">
        <f t="shared" si="7"/>
        <v>7.3274378907458295E-3</v>
      </c>
      <c r="K62">
        <v>28.79</v>
      </c>
      <c r="L62">
        <v>0.87</v>
      </c>
      <c r="M62">
        <v>28.95</v>
      </c>
      <c r="N62">
        <v>0.84</v>
      </c>
    </row>
    <row r="63" spans="1:20">
      <c r="A63" t="s">
        <v>64</v>
      </c>
      <c r="B63" t="s">
        <v>15</v>
      </c>
      <c r="C63" t="s">
        <v>60</v>
      </c>
      <c r="D63" t="s">
        <v>6</v>
      </c>
      <c r="E63">
        <f t="shared" si="4"/>
        <v>0.84499999999999997</v>
      </c>
      <c r="F63">
        <v>0.82187500000000002</v>
      </c>
      <c r="G63">
        <f t="shared" si="5"/>
        <v>29.035</v>
      </c>
      <c r="H63">
        <f t="shared" si="6"/>
        <v>2.7279922556466952E-8</v>
      </c>
      <c r="I63">
        <v>2.8427282290107113E-6</v>
      </c>
      <c r="J63">
        <f t="shared" si="7"/>
        <v>9.5963878214135687E-3</v>
      </c>
      <c r="K63">
        <v>29.13</v>
      </c>
      <c r="L63">
        <v>0.8</v>
      </c>
      <c r="M63">
        <v>28.94</v>
      </c>
      <c r="N63">
        <v>0.89</v>
      </c>
    </row>
    <row r="64" spans="1:20">
      <c r="A64" t="s">
        <v>65</v>
      </c>
      <c r="B64" t="s">
        <v>15</v>
      </c>
      <c r="C64" t="s">
        <v>60</v>
      </c>
      <c r="D64" t="s">
        <v>6</v>
      </c>
      <c r="E64">
        <f t="shared" si="4"/>
        <v>0.755</v>
      </c>
      <c r="F64">
        <v>0.82187500000000002</v>
      </c>
      <c r="G64">
        <f t="shared" si="5"/>
        <v>30.715</v>
      </c>
      <c r="H64">
        <f t="shared" si="6"/>
        <v>9.9579954768460458E-9</v>
      </c>
      <c r="I64">
        <v>2.0857661922224332E-6</v>
      </c>
      <c r="J64">
        <f t="shared" si="7"/>
        <v>4.7742625774538838E-3</v>
      </c>
      <c r="K64">
        <v>30.45</v>
      </c>
      <c r="L64">
        <v>0.75</v>
      </c>
      <c r="M64">
        <v>30.98</v>
      </c>
      <c r="N64">
        <v>0.76</v>
      </c>
    </row>
    <row r="65" spans="1:14">
      <c r="A65" t="s">
        <v>66</v>
      </c>
      <c r="B65" t="s">
        <v>15</v>
      </c>
      <c r="C65" t="s">
        <v>60</v>
      </c>
      <c r="D65" t="s">
        <v>6</v>
      </c>
      <c r="E65">
        <f t="shared" si="4"/>
        <v>0.85</v>
      </c>
      <c r="F65">
        <v>0.82187500000000002</v>
      </c>
      <c r="G65">
        <f t="shared" si="5"/>
        <v>28.53</v>
      </c>
      <c r="H65">
        <f t="shared" si="6"/>
        <v>3.6932186006743344E-8</v>
      </c>
      <c r="I65">
        <v>5.9767166426056361E-6</v>
      </c>
      <c r="J65">
        <f t="shared" si="7"/>
        <v>6.1793436455508831E-3</v>
      </c>
      <c r="K65">
        <v>28.63</v>
      </c>
      <c r="L65">
        <v>0.84</v>
      </c>
      <c r="M65">
        <v>28.43</v>
      </c>
      <c r="N65">
        <v>0.86</v>
      </c>
    </row>
    <row r="66" spans="1:14">
      <c r="A66" t="s">
        <v>67</v>
      </c>
      <c r="B66" t="s">
        <v>15</v>
      </c>
      <c r="C66" t="s">
        <v>60</v>
      </c>
      <c r="D66" t="s">
        <v>6</v>
      </c>
      <c r="E66">
        <f t="shared" si="4"/>
        <v>0.83000000000000007</v>
      </c>
      <c r="F66">
        <v>0.82187500000000002</v>
      </c>
      <c r="G66">
        <f t="shared" si="5"/>
        <v>28.79</v>
      </c>
      <c r="H66">
        <f t="shared" si="6"/>
        <v>3.1598770475048512E-8</v>
      </c>
      <c r="I66">
        <v>7.5496389233243259E-6</v>
      </c>
      <c r="J66">
        <f t="shared" si="7"/>
        <v>4.1854677814359168E-3</v>
      </c>
      <c r="K66">
        <v>29.05</v>
      </c>
      <c r="L66">
        <v>0.8</v>
      </c>
      <c r="M66">
        <v>28.53</v>
      </c>
      <c r="N66">
        <v>0.86</v>
      </c>
    </row>
    <row r="67" spans="1:14">
      <c r="A67" t="s">
        <v>68</v>
      </c>
      <c r="B67" t="s">
        <v>4</v>
      </c>
      <c r="C67" t="s">
        <v>5</v>
      </c>
      <c r="D67" t="s">
        <v>6</v>
      </c>
      <c r="E67">
        <f t="shared" si="4"/>
        <v>0.78</v>
      </c>
      <c r="F67">
        <v>0.82187500000000002</v>
      </c>
      <c r="G67">
        <f t="shared" si="5"/>
        <v>30.535</v>
      </c>
      <c r="H67">
        <f t="shared" si="6"/>
        <v>1.1093415213662695E-8</v>
      </c>
      <c r="I67">
        <v>2.9569887346103734E-6</v>
      </c>
      <c r="J67">
        <f t="shared" si="7"/>
        <v>3.7515919772769832E-3</v>
      </c>
      <c r="K67">
        <v>30.48</v>
      </c>
      <c r="L67">
        <v>0.79</v>
      </c>
      <c r="M67">
        <v>30.59</v>
      </c>
      <c r="N67">
        <v>0.77</v>
      </c>
    </row>
    <row r="68" spans="1:14">
      <c r="A68" t="s">
        <v>69</v>
      </c>
      <c r="B68" t="s">
        <v>4</v>
      </c>
      <c r="C68" t="s">
        <v>5</v>
      </c>
      <c r="D68" t="s">
        <v>6</v>
      </c>
      <c r="E68">
        <f t="shared" si="4"/>
        <v>0.91999999999999993</v>
      </c>
      <c r="F68">
        <v>0.82187500000000002</v>
      </c>
      <c r="G68">
        <f t="shared" si="5"/>
        <v>26.79</v>
      </c>
      <c r="H68">
        <f t="shared" si="6"/>
        <v>1.0488354001947056E-7</v>
      </c>
      <c r="I68">
        <v>6.4668281767397937E-6</v>
      </c>
      <c r="J68">
        <f t="shared" si="7"/>
        <v>1.6218699051989791E-2</v>
      </c>
      <c r="K68">
        <v>26.6</v>
      </c>
      <c r="L68">
        <v>0.87</v>
      </c>
      <c r="M68">
        <v>26.98</v>
      </c>
      <c r="N68">
        <v>0.97</v>
      </c>
    </row>
    <row r="69" spans="1:14">
      <c r="A69" t="s">
        <v>70</v>
      </c>
      <c r="B69" t="s">
        <v>4</v>
      </c>
      <c r="C69" t="s">
        <v>5</v>
      </c>
      <c r="D69" t="s">
        <v>6</v>
      </c>
      <c r="E69">
        <f t="shared" si="4"/>
        <v>0.88</v>
      </c>
      <c r="F69">
        <v>0.82187500000000002</v>
      </c>
      <c r="G69">
        <f t="shared" si="5"/>
        <v>27.58</v>
      </c>
      <c r="H69">
        <f t="shared" si="6"/>
        <v>6.5297666553355652E-8</v>
      </c>
      <c r="I69">
        <v>6.061427657298862E-6</v>
      </c>
      <c r="J69">
        <f t="shared" si="7"/>
        <v>1.0772654603033583E-2</v>
      </c>
      <c r="K69">
        <v>27.64</v>
      </c>
      <c r="L69">
        <v>0.9</v>
      </c>
      <c r="M69">
        <v>27.52</v>
      </c>
      <c r="N69">
        <v>0.86</v>
      </c>
    </row>
    <row r="70" spans="1:14">
      <c r="A70" t="s">
        <v>71</v>
      </c>
      <c r="B70" t="s">
        <v>4</v>
      </c>
      <c r="C70" t="s">
        <v>5</v>
      </c>
      <c r="D70" t="s">
        <v>6</v>
      </c>
      <c r="E70">
        <f t="shared" si="4"/>
        <v>0.86499999999999999</v>
      </c>
      <c r="F70">
        <v>0.82187500000000002</v>
      </c>
      <c r="G70">
        <f t="shared" si="5"/>
        <v>29.515000000000001</v>
      </c>
      <c r="H70">
        <f t="shared" si="6"/>
        <v>2.0454751908607624E-8</v>
      </c>
      <c r="I70">
        <v>3.3942968200504389E-6</v>
      </c>
      <c r="J70">
        <f t="shared" si="7"/>
        <v>6.0262119057412512E-3</v>
      </c>
      <c r="K70">
        <v>29.5</v>
      </c>
      <c r="L70">
        <v>0.86</v>
      </c>
      <c r="M70">
        <v>29.53</v>
      </c>
      <c r="N70">
        <v>0.87</v>
      </c>
    </row>
    <row r="71" spans="1:14">
      <c r="A71" t="s">
        <v>72</v>
      </c>
      <c r="B71" t="s">
        <v>4</v>
      </c>
      <c r="C71" t="s">
        <v>5</v>
      </c>
      <c r="D71" t="s">
        <v>6</v>
      </c>
      <c r="E71">
        <f t="shared" si="4"/>
        <v>0.87</v>
      </c>
      <c r="F71">
        <v>0.82187500000000002</v>
      </c>
      <c r="G71">
        <f t="shared" si="5"/>
        <v>28.740000000000002</v>
      </c>
      <c r="H71">
        <f t="shared" si="6"/>
        <v>3.2560878454990561E-8</v>
      </c>
      <c r="I71">
        <v>5.3704353255842261E-6</v>
      </c>
      <c r="J71">
        <f t="shared" si="7"/>
        <v>6.0629867936168478E-3</v>
      </c>
      <c r="K71">
        <v>28.73</v>
      </c>
      <c r="L71">
        <v>0.87</v>
      </c>
      <c r="M71">
        <v>28.75</v>
      </c>
      <c r="N71">
        <v>0.87</v>
      </c>
    </row>
    <row r="72" spans="1:14">
      <c r="A72" t="s">
        <v>73</v>
      </c>
      <c r="B72" t="s">
        <v>4</v>
      </c>
      <c r="C72" t="s">
        <v>5</v>
      </c>
      <c r="D72" t="s">
        <v>6</v>
      </c>
      <c r="E72">
        <f t="shared" si="4"/>
        <v>0.78</v>
      </c>
      <c r="F72">
        <v>0.82187500000000002</v>
      </c>
      <c r="G72">
        <f t="shared" si="5"/>
        <v>27.82</v>
      </c>
      <c r="H72">
        <f t="shared" si="6"/>
        <v>5.6542265229617086E-8</v>
      </c>
      <c r="I72">
        <v>4.7182038381141298E-6</v>
      </c>
      <c r="J72">
        <f t="shared" si="7"/>
        <v>1.1983853849819485E-2</v>
      </c>
      <c r="K72">
        <v>27.51</v>
      </c>
      <c r="L72">
        <v>0.81</v>
      </c>
      <c r="M72">
        <v>28.13</v>
      </c>
      <c r="N72">
        <v>0.75</v>
      </c>
    </row>
    <row r="73" spans="1:14">
      <c r="A73" t="s">
        <v>74</v>
      </c>
      <c r="B73" t="s">
        <v>4</v>
      </c>
      <c r="C73" t="s">
        <v>5</v>
      </c>
      <c r="D73" t="s">
        <v>6</v>
      </c>
      <c r="E73">
        <f t="shared" si="4"/>
        <v>0.79499999999999993</v>
      </c>
      <c r="F73">
        <v>0.82187500000000002</v>
      </c>
      <c r="G73">
        <f t="shared" si="5"/>
        <v>30.6</v>
      </c>
      <c r="H73">
        <f t="shared" si="6"/>
        <v>1.0669192744709833E-8</v>
      </c>
      <c r="I73">
        <v>3.0671961174131795E-6</v>
      </c>
      <c r="J73">
        <f t="shared" si="7"/>
        <v>3.4784840408927115E-3</v>
      </c>
      <c r="K73">
        <v>30.08</v>
      </c>
      <c r="L73">
        <v>0.86</v>
      </c>
      <c r="M73">
        <v>31.12</v>
      </c>
      <c r="N73">
        <v>0.73</v>
      </c>
    </row>
    <row r="74" spans="1:14">
      <c r="A74" t="s">
        <v>75</v>
      </c>
      <c r="B74" t="s">
        <v>4</v>
      </c>
      <c r="C74" t="s">
        <v>5</v>
      </c>
      <c r="D74" t="s">
        <v>6</v>
      </c>
      <c r="E74">
        <f t="shared" si="4"/>
        <v>0.81</v>
      </c>
      <c r="F74">
        <v>0.82187500000000002</v>
      </c>
      <c r="G74">
        <f t="shared" si="5"/>
        <v>28.479999999999997</v>
      </c>
      <c r="H74">
        <f t="shared" si="6"/>
        <v>3.8056683901427374E-8</v>
      </c>
      <c r="I74">
        <v>6.1994697059588974E-6</v>
      </c>
      <c r="J74">
        <f t="shared" si="7"/>
        <v>6.1386998737726697E-3</v>
      </c>
      <c r="K74">
        <v>28.31</v>
      </c>
      <c r="L74">
        <v>0.82</v>
      </c>
      <c r="M74">
        <v>28.65</v>
      </c>
      <c r="N74">
        <v>0.8</v>
      </c>
    </row>
    <row r="75" spans="1:14">
      <c r="A75" t="s">
        <v>76</v>
      </c>
      <c r="B75" t="s">
        <v>4</v>
      </c>
      <c r="C75" t="s">
        <v>60</v>
      </c>
      <c r="D75" t="s">
        <v>6</v>
      </c>
      <c r="E75">
        <f t="shared" si="4"/>
        <v>0.78500000000000003</v>
      </c>
      <c r="F75">
        <v>0.82187500000000002</v>
      </c>
      <c r="G75">
        <f t="shared" si="5"/>
        <v>29.515000000000001</v>
      </c>
      <c r="H75">
        <f t="shared" si="6"/>
        <v>2.0454751908607624E-8</v>
      </c>
      <c r="I75">
        <v>3.2175346275463469E-6</v>
      </c>
      <c r="J75">
        <f t="shared" si="7"/>
        <v>6.3572748319436646E-3</v>
      </c>
      <c r="K75">
        <v>29.39</v>
      </c>
      <c r="L75">
        <v>0.8</v>
      </c>
      <c r="M75">
        <v>29.64</v>
      </c>
      <c r="N75">
        <v>0.77</v>
      </c>
    </row>
    <row r="76" spans="1:14">
      <c r="A76" t="s">
        <v>77</v>
      </c>
      <c r="B76" t="s">
        <v>4</v>
      </c>
      <c r="C76" t="s">
        <v>60</v>
      </c>
      <c r="D76" t="s">
        <v>6</v>
      </c>
      <c r="E76">
        <f t="shared" si="4"/>
        <v>0.81</v>
      </c>
      <c r="F76">
        <v>0.82187500000000002</v>
      </c>
      <c r="G76">
        <f t="shared" si="5"/>
        <v>28.88</v>
      </c>
      <c r="H76">
        <f t="shared" si="6"/>
        <v>2.9938050211316009E-8</v>
      </c>
      <c r="I76">
        <v>3.7246951443710583E-6</v>
      </c>
      <c r="J76">
        <f t="shared" si="7"/>
        <v>8.0377182697917854E-3</v>
      </c>
      <c r="K76">
        <v>28.68</v>
      </c>
      <c r="L76">
        <v>0.89</v>
      </c>
      <c r="M76">
        <v>29.08</v>
      </c>
      <c r="N76">
        <v>0.73</v>
      </c>
    </row>
    <row r="77" spans="1:14">
      <c r="A77" t="s">
        <v>78</v>
      </c>
      <c r="B77" t="s">
        <v>4</v>
      </c>
      <c r="C77" t="s">
        <v>60</v>
      </c>
      <c r="D77" t="s">
        <v>6</v>
      </c>
      <c r="E77">
        <f t="shared" si="4"/>
        <v>0.85</v>
      </c>
      <c r="F77">
        <v>0.82187500000000002</v>
      </c>
      <c r="G77">
        <f t="shared" si="5"/>
        <v>27.630000000000003</v>
      </c>
      <c r="H77">
        <f t="shared" si="6"/>
        <v>6.3368252819956933E-8</v>
      </c>
      <c r="I77">
        <v>5.7619673166019792E-6</v>
      </c>
      <c r="J77">
        <f t="shared" si="7"/>
        <v>1.0997676546580494E-2</v>
      </c>
      <c r="K77">
        <v>27.44</v>
      </c>
      <c r="L77">
        <v>0.88</v>
      </c>
      <c r="M77">
        <v>27.82</v>
      </c>
      <c r="N77">
        <v>0.82</v>
      </c>
    </row>
    <row r="78" spans="1:14">
      <c r="A78" t="s">
        <v>79</v>
      </c>
      <c r="B78" t="s">
        <v>4</v>
      </c>
      <c r="C78" t="s">
        <v>60</v>
      </c>
      <c r="D78" t="s">
        <v>6</v>
      </c>
      <c r="E78">
        <f t="shared" si="4"/>
        <v>0.85</v>
      </c>
      <c r="F78">
        <v>0.82187500000000002</v>
      </c>
      <c r="G78">
        <f t="shared" si="5"/>
        <v>28.695</v>
      </c>
      <c r="H78">
        <f t="shared" si="6"/>
        <v>3.3451796726262925E-8</v>
      </c>
      <c r="I78">
        <v>2.6346876673897971E-6</v>
      </c>
      <c r="J78">
        <f t="shared" si="7"/>
        <v>1.2696683990404011E-2</v>
      </c>
      <c r="K78">
        <v>28.62</v>
      </c>
      <c r="L78">
        <v>0.86</v>
      </c>
      <c r="M78">
        <v>28.77</v>
      </c>
      <c r="N78">
        <v>0.84</v>
      </c>
    </row>
    <row r="79" spans="1:14">
      <c r="A79" t="s">
        <v>80</v>
      </c>
      <c r="B79" t="s">
        <v>4</v>
      </c>
      <c r="C79" t="s">
        <v>60</v>
      </c>
      <c r="D79" t="s">
        <v>6</v>
      </c>
      <c r="E79">
        <f t="shared" si="4"/>
        <v>0.83000000000000007</v>
      </c>
      <c r="F79">
        <v>0.82187500000000002</v>
      </c>
      <c r="G79">
        <f t="shared" si="5"/>
        <v>28.785</v>
      </c>
      <c r="H79">
        <f t="shared" si="6"/>
        <v>3.1693687918661278E-8</v>
      </c>
      <c r="I79">
        <v>4.3606180080508909E-6</v>
      </c>
      <c r="J79">
        <f t="shared" si="7"/>
        <v>7.2681642510639731E-3</v>
      </c>
      <c r="K79">
        <v>28.8</v>
      </c>
      <c r="L79">
        <v>0.86</v>
      </c>
      <c r="M79">
        <v>28.77</v>
      </c>
      <c r="N79">
        <v>0.8</v>
      </c>
    </row>
    <row r="80" spans="1:14">
      <c r="A80" t="s">
        <v>81</v>
      </c>
      <c r="B80" t="s">
        <v>4</v>
      </c>
      <c r="C80" t="s">
        <v>60</v>
      </c>
      <c r="D80" t="s">
        <v>6</v>
      </c>
      <c r="E80">
        <f t="shared" si="4"/>
        <v>0.80500000000000005</v>
      </c>
      <c r="F80">
        <v>0.82187500000000002</v>
      </c>
      <c r="G80">
        <f t="shared" si="5"/>
        <v>29.285</v>
      </c>
      <c r="H80">
        <f t="shared" si="6"/>
        <v>2.3480832416749203E-8</v>
      </c>
      <c r="I80">
        <v>9.2986928806369483E-7</v>
      </c>
      <c r="J80">
        <f t="shared" si="7"/>
        <v>2.525175604588932E-2</v>
      </c>
      <c r="K80">
        <v>29.34</v>
      </c>
      <c r="L80">
        <v>0.81</v>
      </c>
      <c r="M80">
        <v>29.23</v>
      </c>
      <c r="N80">
        <v>0.8</v>
      </c>
    </row>
    <row r="81" spans="1:14">
      <c r="A81" t="s">
        <v>82</v>
      </c>
      <c r="B81" t="s">
        <v>4</v>
      </c>
      <c r="C81" t="s">
        <v>60</v>
      </c>
      <c r="D81" t="s">
        <v>6</v>
      </c>
      <c r="E81">
        <f t="shared" si="4"/>
        <v>0.83000000000000007</v>
      </c>
      <c r="F81">
        <v>0.82187500000000002</v>
      </c>
      <c r="G81">
        <f t="shared" si="5"/>
        <v>29.355</v>
      </c>
      <c r="H81">
        <f t="shared" si="6"/>
        <v>2.2515271519036251E-8</v>
      </c>
      <c r="I81">
        <v>8.5210206246138656E-6</v>
      </c>
      <c r="J81">
        <f t="shared" si="7"/>
        <v>2.642320974320672E-3</v>
      </c>
      <c r="K81">
        <v>28.84</v>
      </c>
      <c r="L81">
        <v>0.89</v>
      </c>
      <c r="M81">
        <v>29.87</v>
      </c>
      <c r="N81">
        <v>0.77</v>
      </c>
    </row>
    <row r="82" spans="1:14">
      <c r="A82" t="s">
        <v>83</v>
      </c>
      <c r="B82" t="s">
        <v>4</v>
      </c>
      <c r="C82" t="s">
        <v>60</v>
      </c>
      <c r="D82" t="s">
        <v>6</v>
      </c>
      <c r="E82">
        <f t="shared" si="4"/>
        <v>0.82000000000000006</v>
      </c>
      <c r="F82">
        <v>0.82187500000000002</v>
      </c>
      <c r="G82">
        <f t="shared" si="5"/>
        <v>30.314999999999998</v>
      </c>
      <c r="H82">
        <f t="shared" si="6"/>
        <v>1.2658415744487289E-8</v>
      </c>
      <c r="I82">
        <v>2.3017144451273015E-6</v>
      </c>
      <c r="J82">
        <f t="shared" si="7"/>
        <v>5.4995595875435305E-3</v>
      </c>
      <c r="K82">
        <v>30.25</v>
      </c>
      <c r="L82">
        <v>0.8</v>
      </c>
      <c r="M82">
        <v>30.38</v>
      </c>
      <c r="N82">
        <v>0.84</v>
      </c>
    </row>
    <row r="84" spans="1:14">
      <c r="I84" t="s">
        <v>85</v>
      </c>
      <c r="J84">
        <f>AVERAGE(J51:J58)</f>
        <v>1.2820973102619069E-2</v>
      </c>
    </row>
    <row r="85" spans="1:14">
      <c r="I85" t="s">
        <v>86</v>
      </c>
      <c r="J85">
        <f>AVERAGE(J59:J66)</f>
        <v>7.4389655110177139E-3</v>
      </c>
    </row>
    <row r="86" spans="1:14">
      <c r="I86" t="s">
        <v>87</v>
      </c>
      <c r="J86">
        <f>AVERAGE(J67:J74)</f>
        <v>8.0541477620179151E-3</v>
      </c>
    </row>
    <row r="87" spans="1:14">
      <c r="I87" t="s">
        <v>88</v>
      </c>
      <c r="J87">
        <f>AVERAGE(J75:J82)</f>
        <v>9.8438943121921807E-3</v>
      </c>
    </row>
    <row r="88" spans="1:14">
      <c r="I88" t="s">
        <v>48</v>
      </c>
      <c r="J88">
        <f>AVERAGE(J51:J66)</f>
        <v>1.0129969306818393E-2</v>
      </c>
    </row>
    <row r="89" spans="1:14">
      <c r="I89" t="s">
        <v>47</v>
      </c>
      <c r="J89">
        <f>AVERAGE(J67:J82)</f>
        <v>8.9490210371050479E-3</v>
      </c>
    </row>
    <row r="90" spans="1:14">
      <c r="I90" t="s">
        <v>89</v>
      </c>
      <c r="J90">
        <f>(SUM(J51:J58)+SUM(J67:J74))/16</f>
        <v>1.0437560432318492E-2</v>
      </c>
    </row>
    <row r="91" spans="1:14">
      <c r="I91" t="s">
        <v>90</v>
      </c>
      <c r="J91">
        <f>(SUM(J59:J66)+SUM(J75:J82))/16</f>
        <v>8.6414299116049469E-3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EF1</vt:lpstr>
      <vt:lpstr>Prx6</vt:lpstr>
      <vt:lpstr>HIF</vt:lpstr>
      <vt:lpstr>IkB</vt:lpstr>
      <vt:lpstr>PE2</vt:lpstr>
      <vt:lpstr>IL17</vt:lpstr>
    </vt:vector>
  </TitlesOfParts>
  <Company>National Marine Fisheries Services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2010-01-12T17:27:54Z</dcterms:created>
  <dcterms:modified xsi:type="dcterms:W3CDTF">2010-01-21T22:06:21Z</dcterms:modified>
</cp:coreProperties>
</file>